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JHL\2025\JHL-7-25 Okoljsko manj obremenjujoče čiščenje poslovnih prostorov\Razpisna dokumentacija\OBJAVA\"/>
    </mc:Choice>
  </mc:AlternateContent>
  <xr:revisionPtr revIDLastSave="0" documentId="13_ncr:1_{C4F69BB4-A2C8-4AF6-92AB-D2C12C68F443}" xr6:coauthVersionLast="47" xr6:coauthVersionMax="47" xr10:uidLastSave="{00000000-0000-0000-0000-000000000000}"/>
  <bookViews>
    <workbookView xWindow="-120" yWindow="-120" windowWidth="29040" windowHeight="17520" tabRatio="845" activeTab="4" xr2:uid="{00000000-000D-0000-FFFF-FFFF00000000}"/>
  </bookViews>
  <sheets>
    <sheet name="Sklop 1 ENLJ - V70 JHL" sheetId="11" r:id="rId1"/>
    <sheet name="Sklop 2 ENLJ - V70del. in V62  " sheetId="12" r:id="rId2"/>
    <sheet name="Sklop 3 ENLJ - T19 posl.teh." sheetId="13" r:id="rId3"/>
    <sheet name="Sklop št. 4 ENLJ T19 GPO" sheetId="14" r:id="rId4"/>
    <sheet name="Sklop št. 5 ENLJ T19 pomož." sheetId="10" r:id="rId5"/>
    <sheet name="Sklop št. 6 VKS" sheetId="6" r:id="rId6"/>
    <sheet name="Sklop št. 7 LPP" sheetId="9" r:id="rId7"/>
    <sheet name="Sklop št. 8 LPT" sheetId="7" r:id="rId8"/>
    <sheet name="Sklop št. 9 ŽALE" sheetId="8" r:id="rId9"/>
  </sheets>
  <definedNames>
    <definedName name="_xlnm._FilterDatabase" localSheetId="5" hidden="1">'Sklop št. 6 VKS'!$A$13:$J$637</definedName>
    <definedName name="_xlnm._FilterDatabase" localSheetId="7" hidden="1">'Sklop št. 8 LPT'!$B$9:$K$42</definedName>
    <definedName name="_GoBack" localSheetId="5">'Sklop št. 6 VKS'!#REF!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1" i="6" l="1"/>
  <c r="H329" i="6"/>
  <c r="G84" i="6"/>
  <c r="G53" i="6"/>
  <c r="G56" i="6"/>
  <c r="G45" i="6"/>
  <c r="G36" i="6"/>
  <c r="G20" i="6"/>
  <c r="G30" i="6"/>
  <c r="G20" i="12"/>
  <c r="G21" i="14"/>
  <c r="G20" i="14"/>
  <c r="H40" i="7"/>
  <c r="H12" i="8"/>
  <c r="I346" i="6"/>
  <c r="I336" i="6"/>
  <c r="I335" i="6"/>
  <c r="I334" i="6"/>
  <c r="H334" i="6"/>
  <c r="D547" i="6" l="1"/>
  <c r="H547" i="6"/>
  <c r="H587" i="6"/>
  <c r="D144" i="6"/>
  <c r="F11" i="8"/>
  <c r="H18" i="8"/>
  <c r="G10" i="11"/>
  <c r="H10" i="11" s="1"/>
  <c r="G19" i="11"/>
  <c r="H9" i="10"/>
  <c r="G18" i="14" l="1"/>
  <c r="G17" i="14"/>
  <c r="G19" i="14" s="1"/>
  <c r="G11" i="14"/>
  <c r="H11" i="14" s="1"/>
  <c r="G10" i="14"/>
  <c r="H10" i="14" s="1"/>
  <c r="H12" i="14" s="1"/>
  <c r="H13" i="14" l="1"/>
  <c r="H13" i="13" l="1"/>
  <c r="G22" i="13"/>
  <c r="G20" i="13"/>
  <c r="G10" i="12"/>
  <c r="H10" i="12" s="1"/>
  <c r="G29" i="13"/>
  <c r="G28" i="13"/>
  <c r="G23" i="13"/>
  <c r="G21" i="13"/>
  <c r="G13" i="13"/>
  <c r="G12" i="13"/>
  <c r="H12" i="13" s="1"/>
  <c r="G11" i="13"/>
  <c r="H11" i="13" s="1"/>
  <c r="G10" i="13"/>
  <c r="H10" i="13" s="1"/>
  <c r="G30" i="13" l="1"/>
  <c r="G31" i="13" s="1"/>
  <c r="G24" i="13"/>
  <c r="G25" i="13" s="1"/>
  <c r="H14" i="13"/>
  <c r="H15" i="13" s="1"/>
  <c r="G32" i="13" l="1"/>
  <c r="D14" i="6"/>
  <c r="G22" i="12"/>
  <c r="G28" i="12"/>
  <c r="G27" i="12"/>
  <c r="G21" i="12"/>
  <c r="G13" i="12"/>
  <c r="H13" i="12" s="1"/>
  <c r="G12" i="12"/>
  <c r="H12" i="12" s="1"/>
  <c r="G11" i="12"/>
  <c r="H11" i="12" s="1"/>
  <c r="H14" i="12" s="1"/>
  <c r="H15" i="12" s="1"/>
  <c r="G29" i="12" l="1"/>
  <c r="G30" i="12" s="1"/>
  <c r="G23" i="12"/>
  <c r="G24" i="12" s="1"/>
  <c r="G31" i="12" l="1"/>
  <c r="G28" i="11"/>
  <c r="G27" i="11"/>
  <c r="G22" i="11"/>
  <c r="G21" i="11"/>
  <c r="G20" i="11"/>
  <c r="G12" i="11"/>
  <c r="H12" i="11" s="1"/>
  <c r="G11" i="11"/>
  <c r="H11" i="11" s="1"/>
  <c r="G23" i="11" l="1"/>
  <c r="G24" i="11" s="1"/>
  <c r="H13" i="11"/>
  <c r="H14" i="11" s="1"/>
  <c r="G29" i="11"/>
  <c r="G30" i="11" s="1"/>
  <c r="G31" i="11" l="1"/>
  <c r="H10" i="10"/>
  <c r="H11" i="10"/>
  <c r="H59" i="9" l="1"/>
  <c r="G67" i="9"/>
  <c r="G66" i="9"/>
  <c r="H61" i="9"/>
  <c r="H57" i="9"/>
  <c r="H56" i="9"/>
  <c r="H55" i="9"/>
  <c r="H54" i="9"/>
  <c r="H53" i="9"/>
  <c r="H52" i="9"/>
  <c r="F45" i="9"/>
  <c r="H45" i="9" s="1"/>
  <c r="F44" i="9"/>
  <c r="H44" i="9" s="1"/>
  <c r="F43" i="9"/>
  <c r="H43" i="9" s="1"/>
  <c r="F42" i="9"/>
  <c r="H42" i="9" s="1"/>
  <c r="F41" i="9"/>
  <c r="H41" i="9" s="1"/>
  <c r="F37" i="9"/>
  <c r="H37" i="9" s="1"/>
  <c r="F36" i="9"/>
  <c r="H36" i="9" s="1"/>
  <c r="F32" i="9"/>
  <c r="H32" i="9" s="1"/>
  <c r="F31" i="9"/>
  <c r="H31" i="9" s="1"/>
  <c r="F25" i="9"/>
  <c r="H25" i="9" s="1"/>
  <c r="F24" i="9"/>
  <c r="H24" i="9" s="1"/>
  <c r="F20" i="9"/>
  <c r="H20" i="9" s="1"/>
  <c r="F19" i="9"/>
  <c r="H19" i="9" s="1"/>
  <c r="F15" i="9"/>
  <c r="H15" i="9" s="1"/>
  <c r="F14" i="9"/>
  <c r="H14" i="9" s="1"/>
  <c r="F13" i="9"/>
  <c r="H13" i="9" s="1"/>
  <c r="F12" i="9"/>
  <c r="H12" i="9" s="1"/>
  <c r="F11" i="9"/>
  <c r="H11" i="9" s="1"/>
  <c r="F10" i="9"/>
  <c r="H10" i="9" s="1"/>
  <c r="G46" i="8"/>
  <c r="G41" i="8"/>
  <c r="H34" i="8"/>
  <c r="G57" i="8"/>
  <c r="G56" i="8"/>
  <c r="G55" i="8"/>
  <c r="G54" i="8"/>
  <c r="G49" i="8"/>
  <c r="G48" i="8"/>
  <c r="G45" i="8"/>
  <c r="G43" i="8"/>
  <c r="G42" i="8"/>
  <c r="F34" i="8"/>
  <c r="F33" i="8"/>
  <c r="H33" i="8" s="1"/>
  <c r="F32" i="8"/>
  <c r="H32" i="8" s="1"/>
  <c r="F30" i="8"/>
  <c r="H30" i="8" s="1"/>
  <c r="F28" i="8"/>
  <c r="H28" i="8" s="1"/>
  <c r="F25" i="8"/>
  <c r="H25" i="8" s="1"/>
  <c r="F24" i="8"/>
  <c r="H24" i="8" s="1"/>
  <c r="F23" i="8"/>
  <c r="H23" i="8" s="1"/>
  <c r="F22" i="8"/>
  <c r="H22" i="8" s="1"/>
  <c r="F20" i="8"/>
  <c r="H20" i="8" s="1"/>
  <c r="F19" i="8"/>
  <c r="H19" i="8" s="1"/>
  <c r="F18" i="8"/>
  <c r="F17" i="8"/>
  <c r="H17" i="8" s="1"/>
  <c r="F15" i="8"/>
  <c r="H15" i="8" s="1"/>
  <c r="F14" i="8"/>
  <c r="H14" i="8" s="1"/>
  <c r="F13" i="8"/>
  <c r="H13" i="8" s="1"/>
  <c r="F12" i="8"/>
  <c r="H11" i="8"/>
  <c r="H33" i="9" l="1"/>
  <c r="G58" i="8"/>
  <c r="G59" i="8" s="1"/>
  <c r="H46" i="9"/>
  <c r="H38" i="9"/>
  <c r="H26" i="9"/>
  <c r="G50" i="8"/>
  <c r="G51" i="8" s="1"/>
  <c r="H62" i="9"/>
  <c r="H63" i="9" s="1"/>
  <c r="G68" i="9"/>
  <c r="G69" i="9" s="1"/>
  <c r="H16" i="9"/>
  <c r="H21" i="9"/>
  <c r="H35" i="8"/>
  <c r="H36" i="8" s="1"/>
  <c r="G60" i="8" l="1"/>
  <c r="H47" i="9"/>
  <c r="F28" i="7"/>
  <c r="F14" i="7"/>
  <c r="H14" i="7" s="1"/>
  <c r="F35" i="7"/>
  <c r="H35" i="7" s="1"/>
  <c r="H48" i="9" l="1"/>
  <c r="G70" i="9" s="1"/>
  <c r="F40" i="7"/>
  <c r="H41" i="7" s="1"/>
  <c r="F38" i="7"/>
  <c r="H38" i="7" s="1"/>
  <c r="F36" i="7"/>
  <c r="H36" i="7" s="1"/>
  <c r="F34" i="7"/>
  <c r="H34" i="7" s="1"/>
  <c r="F33" i="7"/>
  <c r="H33" i="7" s="1"/>
  <c r="F31" i="7"/>
  <c r="H31" i="7" s="1"/>
  <c r="F30" i="7"/>
  <c r="H30" i="7" s="1"/>
  <c r="H28" i="7"/>
  <c r="F27" i="7"/>
  <c r="H27" i="7" s="1"/>
  <c r="F22" i="7"/>
  <c r="H22" i="7" s="1"/>
  <c r="F20" i="7"/>
  <c r="H20" i="7" s="1"/>
  <c r="F17" i="7"/>
  <c r="H17" i="7" s="1"/>
  <c r="F15" i="7"/>
  <c r="H15" i="7" s="1"/>
  <c r="F12" i="7"/>
  <c r="H12" i="7" s="1"/>
  <c r="F11" i="7"/>
  <c r="H11" i="7" s="1"/>
  <c r="F10" i="7"/>
  <c r="H10" i="7" s="1"/>
  <c r="F25" i="7" l="1"/>
  <c r="H25" i="7" s="1"/>
  <c r="F18" i="7"/>
  <c r="H18" i="7" s="1"/>
  <c r="F24" i="7"/>
  <c r="H24" i="7" s="1"/>
  <c r="F23" i="7"/>
  <c r="H23" i="7" s="1"/>
  <c r="F21" i="7"/>
  <c r="H21" i="7" s="1"/>
  <c r="H42" i="7" l="1"/>
  <c r="G520" i="6"/>
  <c r="H520" i="6" s="1"/>
  <c r="G627" i="6"/>
  <c r="G516" i="6"/>
  <c r="H516" i="6" s="1"/>
  <c r="G515" i="6"/>
  <c r="H515" i="6" s="1"/>
  <c r="G514" i="6"/>
  <c r="H514" i="6" s="1"/>
  <c r="G513" i="6"/>
  <c r="H513" i="6" s="1"/>
  <c r="G524" i="6"/>
  <c r="H524" i="6" s="1"/>
  <c r="G523" i="6"/>
  <c r="H523" i="6" s="1"/>
  <c r="G525" i="6"/>
  <c r="H525" i="6" s="1"/>
  <c r="G526" i="6"/>
  <c r="H526" i="6" s="1"/>
  <c r="G522" i="6"/>
  <c r="H522" i="6" s="1"/>
  <c r="G521" i="6"/>
  <c r="H521" i="6" s="1"/>
  <c r="D579" i="6"/>
  <c r="G625" i="6"/>
  <c r="G624" i="6"/>
  <c r="G623" i="6"/>
  <c r="G622" i="6"/>
  <c r="D614" i="6"/>
  <c r="H614" i="6" s="1"/>
  <c r="D613" i="6"/>
  <c r="H613" i="6" s="1"/>
  <c r="D612" i="6"/>
  <c r="H612" i="6" s="1"/>
  <c r="D611" i="6"/>
  <c r="H611" i="6" s="1"/>
  <c r="D610" i="6"/>
  <c r="H610" i="6" s="1"/>
  <c r="D609" i="6"/>
  <c r="H609" i="6" s="1"/>
  <c r="D608" i="6"/>
  <c r="H608" i="6" s="1"/>
  <c r="D607" i="6"/>
  <c r="H607" i="6" s="1"/>
  <c r="D606" i="6"/>
  <c r="H606" i="6" s="1"/>
  <c r="D605" i="6"/>
  <c r="H605" i="6" s="1"/>
  <c r="D604" i="6"/>
  <c r="H604" i="6" s="1"/>
  <c r="D598" i="6"/>
  <c r="H598" i="6" s="1"/>
  <c r="D597" i="6"/>
  <c r="H597" i="6" s="1"/>
  <c r="D596" i="6"/>
  <c r="H596" i="6" s="1"/>
  <c r="D589" i="6"/>
  <c r="D588" i="6"/>
  <c r="H588" i="6" s="1"/>
  <c r="D587" i="6"/>
  <c r="D581" i="6"/>
  <c r="H581" i="6" s="1"/>
  <c r="D580" i="6"/>
  <c r="H580" i="6" s="1"/>
  <c r="D572" i="6"/>
  <c r="H572" i="6" s="1"/>
  <c r="D571" i="6"/>
  <c r="D564" i="6"/>
  <c r="D563" i="6"/>
  <c r="H563" i="6" s="1"/>
  <c r="D556" i="6"/>
  <c r="H556" i="6" s="1"/>
  <c r="D555" i="6"/>
  <c r="D549" i="6"/>
  <c r="H549" i="6" s="1"/>
  <c r="D548" i="6"/>
  <c r="H548" i="6" s="1"/>
  <c r="D541" i="6"/>
  <c r="D540" i="6"/>
  <c r="H540" i="6" s="1"/>
  <c r="D539" i="6"/>
  <c r="H539" i="6" s="1"/>
  <c r="G508" i="6"/>
  <c r="H508" i="6" s="1"/>
  <c r="G507" i="6"/>
  <c r="H507" i="6" s="1"/>
  <c r="G506" i="6"/>
  <c r="H506" i="6" s="1"/>
  <c r="G505" i="6"/>
  <c r="H505" i="6" s="1"/>
  <c r="G504" i="6"/>
  <c r="H504" i="6" s="1"/>
  <c r="G500" i="6"/>
  <c r="H500" i="6" s="1"/>
  <c r="G499" i="6"/>
  <c r="H499" i="6" s="1"/>
  <c r="G498" i="6"/>
  <c r="H498" i="6" s="1"/>
  <c r="G497" i="6"/>
  <c r="H497" i="6" s="1"/>
  <c r="G496" i="6"/>
  <c r="H496" i="6" s="1"/>
  <c r="G495" i="6"/>
  <c r="H495" i="6" s="1"/>
  <c r="G494" i="6"/>
  <c r="H494" i="6" s="1"/>
  <c r="G493" i="6"/>
  <c r="H493" i="6" s="1"/>
  <c r="G492" i="6"/>
  <c r="H492" i="6" s="1"/>
  <c r="G491" i="6"/>
  <c r="H491" i="6" s="1"/>
  <c r="G490" i="6"/>
  <c r="H490" i="6" s="1"/>
  <c r="G489" i="6"/>
  <c r="H489" i="6" s="1"/>
  <c r="G488" i="6"/>
  <c r="H488" i="6" s="1"/>
  <c r="G487" i="6"/>
  <c r="H487" i="6" s="1"/>
  <c r="G486" i="6"/>
  <c r="H486" i="6" s="1"/>
  <c r="G485" i="6"/>
  <c r="H485" i="6" s="1"/>
  <c r="G484" i="6"/>
  <c r="H484" i="6" s="1"/>
  <c r="G480" i="6"/>
  <c r="H480" i="6" s="1"/>
  <c r="G479" i="6"/>
  <c r="H479" i="6" s="1"/>
  <c r="G478" i="6"/>
  <c r="H478" i="6" s="1"/>
  <c r="G477" i="6"/>
  <c r="H477" i="6" s="1"/>
  <c r="G476" i="6"/>
  <c r="H476" i="6" s="1"/>
  <c r="G475" i="6"/>
  <c r="H475" i="6" s="1"/>
  <c r="G474" i="6"/>
  <c r="H474" i="6" s="1"/>
  <c r="G473" i="6"/>
  <c r="H473" i="6" s="1"/>
  <c r="G469" i="6"/>
  <c r="H469" i="6" s="1"/>
  <c r="G468" i="6"/>
  <c r="H468" i="6" s="1"/>
  <c r="G467" i="6"/>
  <c r="H467" i="6" s="1"/>
  <c r="G466" i="6"/>
  <c r="H466" i="6" s="1"/>
  <c r="G465" i="6"/>
  <c r="H465" i="6" s="1"/>
  <c r="G464" i="6"/>
  <c r="H464" i="6" s="1"/>
  <c r="G463" i="6"/>
  <c r="H463" i="6" s="1"/>
  <c r="G462" i="6"/>
  <c r="H462" i="6" s="1"/>
  <c r="G461" i="6"/>
  <c r="H461" i="6" s="1"/>
  <c r="G460" i="6"/>
  <c r="H460" i="6" s="1"/>
  <c r="G459" i="6"/>
  <c r="H459" i="6" s="1"/>
  <c r="G458" i="6"/>
  <c r="H458" i="6" s="1"/>
  <c r="G457" i="6"/>
  <c r="H457" i="6" s="1"/>
  <c r="G456" i="6"/>
  <c r="H456" i="6" s="1"/>
  <c r="G455" i="6"/>
  <c r="H455" i="6" s="1"/>
  <c r="G454" i="6"/>
  <c r="H454" i="6" s="1"/>
  <c r="G453" i="6"/>
  <c r="H453" i="6" s="1"/>
  <c r="G452" i="6"/>
  <c r="H452" i="6" s="1"/>
  <c r="G451" i="6"/>
  <c r="H451" i="6" s="1"/>
  <c r="G450" i="6"/>
  <c r="H450" i="6" s="1"/>
  <c r="G449" i="6"/>
  <c r="H449" i="6" s="1"/>
  <c r="G448" i="6"/>
  <c r="H448" i="6" s="1"/>
  <c r="G447" i="6"/>
  <c r="H447" i="6" s="1"/>
  <c r="G446" i="6"/>
  <c r="H446" i="6" s="1"/>
  <c r="G440" i="6"/>
  <c r="H440" i="6" s="1"/>
  <c r="G439" i="6"/>
  <c r="H439" i="6" s="1"/>
  <c r="G438" i="6"/>
  <c r="H438" i="6" s="1"/>
  <c r="G437" i="6"/>
  <c r="H437" i="6" s="1"/>
  <c r="G433" i="6"/>
  <c r="H433" i="6" s="1"/>
  <c r="G432" i="6"/>
  <c r="H432" i="6" s="1"/>
  <c r="G431" i="6"/>
  <c r="H431" i="6" s="1"/>
  <c r="G430" i="6"/>
  <c r="H430" i="6" s="1"/>
  <c r="G429" i="6"/>
  <c r="H429" i="6" s="1"/>
  <c r="G428" i="6"/>
  <c r="H428" i="6" s="1"/>
  <c r="G424" i="6"/>
  <c r="H424" i="6" s="1"/>
  <c r="G423" i="6"/>
  <c r="H423" i="6" s="1"/>
  <c r="G419" i="6"/>
  <c r="H419" i="6" s="1"/>
  <c r="G418" i="6"/>
  <c r="H418" i="6" s="1"/>
  <c r="G417" i="6"/>
  <c r="H417" i="6" s="1"/>
  <c r="G413" i="6"/>
  <c r="H413" i="6" s="1"/>
  <c r="G412" i="6"/>
  <c r="H412" i="6" s="1"/>
  <c r="G411" i="6"/>
  <c r="H411" i="6" s="1"/>
  <c r="G410" i="6"/>
  <c r="H410" i="6" s="1"/>
  <c r="G406" i="6"/>
  <c r="H406" i="6" s="1"/>
  <c r="H407" i="6" s="1"/>
  <c r="G402" i="6"/>
  <c r="H402" i="6" s="1"/>
  <c r="G401" i="6"/>
  <c r="H401" i="6" s="1"/>
  <c r="G400" i="6"/>
  <c r="H400" i="6" s="1"/>
  <c r="G399" i="6"/>
  <c r="H399" i="6" s="1"/>
  <c r="G398" i="6"/>
  <c r="H398" i="6" s="1"/>
  <c r="G397" i="6"/>
  <c r="H397" i="6" s="1"/>
  <c r="G396" i="6"/>
  <c r="H396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60" i="6"/>
  <c r="I360" i="6" s="1"/>
  <c r="H359" i="6"/>
  <c r="I359" i="6" s="1"/>
  <c r="H358" i="6"/>
  <c r="I358" i="6" s="1"/>
  <c r="H357" i="6"/>
  <c r="I357" i="6" s="1"/>
  <c r="H356" i="6"/>
  <c r="I355" i="6" s="1"/>
  <c r="H355" i="6"/>
  <c r="I354" i="6" s="1"/>
  <c r="H354" i="6"/>
  <c r="I353" i="6" s="1"/>
  <c r="H353" i="6"/>
  <c r="I352" i="6" s="1"/>
  <c r="H352" i="6"/>
  <c r="I351" i="6" s="1"/>
  <c r="H351" i="6"/>
  <c r="I350" i="6" s="1"/>
  <c r="H350" i="6"/>
  <c r="I349" i="6" s="1"/>
  <c r="H349" i="6"/>
  <c r="H348" i="6"/>
  <c r="I348" i="6" s="1"/>
  <c r="H347" i="6"/>
  <c r="I347" i="6" s="1"/>
  <c r="H346" i="6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H335" i="6"/>
  <c r="I329" i="6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4" i="6"/>
  <c r="I284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6" i="6" s="1"/>
  <c r="H256" i="6"/>
  <c r="I255" i="6" s="1"/>
  <c r="H255" i="6"/>
  <c r="I254" i="6" s="1"/>
  <c r="H254" i="6"/>
  <c r="I253" i="6" s="1"/>
  <c r="H253" i="6"/>
  <c r="I252" i="6" s="1"/>
  <c r="H252" i="6"/>
  <c r="I251" i="6" s="1"/>
  <c r="H251" i="6"/>
  <c r="I250" i="6" s="1"/>
  <c r="H250" i="6"/>
  <c r="I249" i="6" s="1"/>
  <c r="H249" i="6"/>
  <c r="I248" i="6" s="1"/>
  <c r="H248" i="6"/>
  <c r="I247" i="6" s="1"/>
  <c r="H247" i="6"/>
  <c r="I246" i="6" s="1"/>
  <c r="H246" i="6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5" i="6"/>
  <c r="I225" i="6" s="1"/>
  <c r="H224" i="6"/>
  <c r="I224" i="6" s="1"/>
  <c r="H223" i="6"/>
  <c r="I223" i="6" s="1"/>
  <c r="H222" i="6"/>
  <c r="I222" i="6" s="1"/>
  <c r="H221" i="6"/>
  <c r="I221" i="6" s="1"/>
  <c r="H220" i="6"/>
  <c r="I220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0" i="6"/>
  <c r="I180" i="6" s="1"/>
  <c r="H179" i="6"/>
  <c r="I179" i="6" s="1"/>
  <c r="H178" i="6"/>
  <c r="I178" i="6" s="1"/>
  <c r="H177" i="6"/>
  <c r="I177" i="6" s="1"/>
  <c r="H176" i="6"/>
  <c r="I176" i="6" s="1"/>
  <c r="D170" i="6"/>
  <c r="G170" i="6" s="1"/>
  <c r="D169" i="6"/>
  <c r="G169" i="6" s="1"/>
  <c r="D168" i="6"/>
  <c r="G168" i="6" s="1"/>
  <c r="D167" i="6"/>
  <c r="G167" i="6" s="1"/>
  <c r="D166" i="6"/>
  <c r="G166" i="6" s="1"/>
  <c r="D165" i="6"/>
  <c r="G165" i="6" s="1"/>
  <c r="D164" i="6"/>
  <c r="G164" i="6" s="1"/>
  <c r="D163" i="6"/>
  <c r="G163" i="6" s="1"/>
  <c r="D162" i="6"/>
  <c r="G162" i="6" s="1"/>
  <c r="D161" i="6"/>
  <c r="G161" i="6" s="1"/>
  <c r="D160" i="6"/>
  <c r="G160" i="6" s="1"/>
  <c r="D155" i="6"/>
  <c r="G155" i="6" s="1"/>
  <c r="D154" i="6"/>
  <c r="G154" i="6" s="1"/>
  <c r="D153" i="6"/>
  <c r="G153" i="6" s="1"/>
  <c r="D152" i="6"/>
  <c r="G152" i="6" s="1"/>
  <c r="D151" i="6"/>
  <c r="G151" i="6" s="1"/>
  <c r="D150" i="6"/>
  <c r="G150" i="6" s="1"/>
  <c r="D149" i="6"/>
  <c r="G149" i="6" s="1"/>
  <c r="D148" i="6"/>
  <c r="G148" i="6" s="1"/>
  <c r="G144" i="6"/>
  <c r="D143" i="6"/>
  <c r="G143" i="6" s="1"/>
  <c r="D142" i="6"/>
  <c r="G142" i="6" s="1"/>
  <c r="D138" i="6"/>
  <c r="G138" i="6" s="1"/>
  <c r="D137" i="6"/>
  <c r="G137" i="6" s="1"/>
  <c r="D136" i="6"/>
  <c r="G136" i="6" s="1"/>
  <c r="D135" i="6"/>
  <c r="G135" i="6" s="1"/>
  <c r="D134" i="6"/>
  <c r="G134" i="6" s="1"/>
  <c r="D133" i="6"/>
  <c r="G133" i="6" s="1"/>
  <c r="D132" i="6"/>
  <c r="G132" i="6" s="1"/>
  <c r="D131" i="6"/>
  <c r="G131" i="6" s="1"/>
  <c r="D127" i="6"/>
  <c r="G127" i="6" s="1"/>
  <c r="D126" i="6"/>
  <c r="G126" i="6" s="1"/>
  <c r="D125" i="6"/>
  <c r="G125" i="6" s="1"/>
  <c r="D124" i="6"/>
  <c r="G124" i="6" s="1"/>
  <c r="D123" i="6"/>
  <c r="G123" i="6" s="1"/>
  <c r="D122" i="6"/>
  <c r="G122" i="6" s="1"/>
  <c r="D121" i="6"/>
  <c r="G121" i="6" s="1"/>
  <c r="D117" i="6"/>
  <c r="G117" i="6" s="1"/>
  <c r="G118" i="6" s="1"/>
  <c r="D110" i="6"/>
  <c r="G110" i="6" s="1"/>
  <c r="D109" i="6"/>
  <c r="G109" i="6" s="1"/>
  <c r="D108" i="6"/>
  <c r="G108" i="6" s="1"/>
  <c r="D107" i="6"/>
  <c r="G107" i="6" s="1"/>
  <c r="D103" i="6"/>
  <c r="G103" i="6" s="1"/>
  <c r="D102" i="6"/>
  <c r="G102" i="6" s="1"/>
  <c r="D101" i="6"/>
  <c r="G101" i="6" s="1"/>
  <c r="D100" i="6"/>
  <c r="G100" i="6" s="1"/>
  <c r="D99" i="6"/>
  <c r="G99" i="6" s="1"/>
  <c r="D98" i="6"/>
  <c r="G98" i="6" s="1"/>
  <c r="D97" i="6"/>
  <c r="G97" i="6" s="1"/>
  <c r="D96" i="6"/>
  <c r="G96" i="6" s="1"/>
  <c r="D95" i="6"/>
  <c r="G95" i="6" s="1"/>
  <c r="D94" i="6"/>
  <c r="G94" i="6" s="1"/>
  <c r="D93" i="6"/>
  <c r="G93" i="6" s="1"/>
  <c r="D92" i="6"/>
  <c r="G92" i="6" s="1"/>
  <c r="D88" i="6"/>
  <c r="G88" i="6" s="1"/>
  <c r="D87" i="6"/>
  <c r="G87" i="6" s="1"/>
  <c r="D83" i="6"/>
  <c r="D82" i="6"/>
  <c r="G82" i="6" s="1"/>
  <c r="D81" i="6"/>
  <c r="G81" i="6" s="1"/>
  <c r="D80" i="6"/>
  <c r="G80" i="6" s="1"/>
  <c r="D79" i="6"/>
  <c r="G79" i="6" s="1"/>
  <c r="D78" i="6"/>
  <c r="G78" i="6" s="1"/>
  <c r="D77" i="6"/>
  <c r="G77" i="6" s="1"/>
  <c r="D70" i="6"/>
  <c r="G70" i="6" s="1"/>
  <c r="D69" i="6"/>
  <c r="G69" i="6" s="1"/>
  <c r="D68" i="6"/>
  <c r="G68" i="6" s="1"/>
  <c r="D67" i="6"/>
  <c r="G67" i="6" s="1"/>
  <c r="D66" i="6"/>
  <c r="G66" i="6" s="1"/>
  <c r="D65" i="6"/>
  <c r="G65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5" i="6"/>
  <c r="G55" i="6" s="1"/>
  <c r="D54" i="6"/>
  <c r="G54" i="6" s="1"/>
  <c r="D53" i="6"/>
  <c r="D52" i="6"/>
  <c r="G52" i="6" s="1"/>
  <c r="D51" i="6"/>
  <c r="G51" i="6" s="1"/>
  <c r="D50" i="6"/>
  <c r="G50" i="6" s="1"/>
  <c r="D49" i="6"/>
  <c r="G49" i="6" s="1"/>
  <c r="D48" i="6"/>
  <c r="G48" i="6" s="1"/>
  <c r="D44" i="6"/>
  <c r="G44" i="6" s="1"/>
  <c r="D40" i="6"/>
  <c r="G40" i="6" s="1"/>
  <c r="D39" i="6"/>
  <c r="G39" i="6" s="1"/>
  <c r="D35" i="6"/>
  <c r="G35" i="6" s="1"/>
  <c r="D34" i="6"/>
  <c r="G34" i="6" s="1"/>
  <c r="D33" i="6"/>
  <c r="G33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19" i="6"/>
  <c r="G19" i="6" s="1"/>
  <c r="D18" i="6"/>
  <c r="G18" i="6" s="1"/>
  <c r="D17" i="6"/>
  <c r="G17" i="6" s="1"/>
  <c r="D16" i="6"/>
  <c r="G16" i="6" s="1"/>
  <c r="D15" i="6"/>
  <c r="G15" i="6" s="1"/>
  <c r="G14" i="6"/>
  <c r="G628" i="6" l="1"/>
  <c r="G629" i="6" s="1"/>
  <c r="H615" i="6"/>
  <c r="H616" i="6" s="1"/>
  <c r="H517" i="6"/>
  <c r="H527" i="6"/>
  <c r="D542" i="6"/>
  <c r="G89" i="6"/>
  <c r="I356" i="6"/>
  <c r="G145" i="6"/>
  <c r="H541" i="6"/>
  <c r="H542" i="6" s="1"/>
  <c r="H543" i="6" s="1"/>
  <c r="H425" i="6"/>
  <c r="I257" i="6"/>
  <c r="I270" i="6" s="1"/>
  <c r="D590" i="6"/>
  <c r="G104" i="6"/>
  <c r="H599" i="6"/>
  <c r="H600" i="6" s="1"/>
  <c r="H420" i="6"/>
  <c r="H441" i="6"/>
  <c r="H550" i="6"/>
  <c r="H551" i="6" s="1"/>
  <c r="H403" i="6"/>
  <c r="G41" i="6"/>
  <c r="D599" i="6"/>
  <c r="D550" i="6"/>
  <c r="D557" i="6"/>
  <c r="H470" i="6"/>
  <c r="H501" i="6"/>
  <c r="G71" i="6"/>
  <c r="I216" i="6"/>
  <c r="H414" i="6"/>
  <c r="G139" i="6"/>
  <c r="D565" i="6"/>
  <c r="H564" i="6"/>
  <c r="H565" i="6" s="1"/>
  <c r="H566" i="6" s="1"/>
  <c r="H434" i="6"/>
  <c r="I330" i="6"/>
  <c r="H509" i="6"/>
  <c r="H589" i="6"/>
  <c r="H590" i="6" s="1"/>
  <c r="H591" i="6" s="1"/>
  <c r="H481" i="6"/>
  <c r="D582" i="6"/>
  <c r="H555" i="6"/>
  <c r="H557" i="6" s="1"/>
  <c r="H558" i="6" s="1"/>
  <c r="I181" i="6"/>
  <c r="G156" i="6"/>
  <c r="D573" i="6"/>
  <c r="H571" i="6"/>
  <c r="H573" i="6" s="1"/>
  <c r="H574" i="6" s="1"/>
  <c r="G128" i="6"/>
  <c r="G83" i="6"/>
  <c r="G111" i="6"/>
  <c r="H579" i="6"/>
  <c r="H582" i="6" s="1"/>
  <c r="H583" i="6" s="1"/>
  <c r="G171" i="6"/>
  <c r="G618" i="6" l="1"/>
  <c r="G529" i="6"/>
  <c r="G530" i="6" s="1"/>
  <c r="G531" i="6" l="1"/>
  <c r="G630" i="6" s="1"/>
</calcChain>
</file>

<file path=xl/sharedStrings.xml><?xml version="1.0" encoding="utf-8"?>
<sst xmlns="http://schemas.openxmlformats.org/spreadsheetml/2006/main" count="2779" uniqueCount="488">
  <si>
    <t>PONUDBENI PREDRAČUN</t>
  </si>
  <si>
    <t>I. REDNO ČIŠČENJE</t>
  </si>
  <si>
    <r>
      <t>Kvadratura m</t>
    </r>
    <r>
      <rPr>
        <b/>
        <vertAlign val="superscript"/>
        <sz val="11"/>
        <color indexed="8"/>
        <rFont val="Tahoma"/>
        <family val="2"/>
        <charset val="238"/>
      </rPr>
      <t>2</t>
    </r>
  </si>
  <si>
    <t>Cena/m2 EUR (brez DDV)</t>
  </si>
  <si>
    <t>Cena na posamezno čiščenje</t>
  </si>
  <si>
    <t>Vrsta površine</t>
  </si>
  <si>
    <t>Frekvenca čiščenja</t>
  </si>
  <si>
    <t>Mesečni strošek skupaj</t>
  </si>
  <si>
    <t>Pisarne, vratarnica</t>
  </si>
  <si>
    <t>3 x tedensko</t>
  </si>
  <si>
    <t>Hodniki , stopnišče, vhod</t>
  </si>
  <si>
    <t>dnevno</t>
  </si>
  <si>
    <t>Sanitarije, umivalnica</t>
  </si>
  <si>
    <t xml:space="preserve">Garderobe </t>
  </si>
  <si>
    <t>skupaj</t>
  </si>
  <si>
    <t xml:space="preserve">Laboratorij </t>
  </si>
  <si>
    <t>Jedilnica in čajna kuhinja</t>
  </si>
  <si>
    <t>Sanitarije</t>
  </si>
  <si>
    <t xml:space="preserve">Strojnica (prostor z rezervoarji sveže in reciklirane vode, kompresor,..); </t>
  </si>
  <si>
    <t>mesečno</t>
  </si>
  <si>
    <t>Prostor s toplotno podpostajo in VT enotami</t>
  </si>
  <si>
    <t>Pisarna</t>
  </si>
  <si>
    <t xml:space="preserve">Notranja in zunanja vrata z okvirji naslednjih dimenzij; 
90x220 (cm) 2x, čiščenje
</t>
  </si>
  <si>
    <t xml:space="preserve">Notranja in zunanja vrata z okvirji naslednjih dimenzij; 
85x200 (cm) 4x, čiščenje
</t>
  </si>
  <si>
    <t>Notranja in zunanja vrata z okvirji naslednjih dimenzij; 
170x210 (cm) 2x, čiščenje</t>
  </si>
  <si>
    <t>Priročna delavnica</t>
  </si>
  <si>
    <t>Ostali prostori -  (garderoba, veža,skladišče,  servisna delavnica)</t>
  </si>
  <si>
    <t>Pisarna, vetrolov, garderoba, delavnica</t>
  </si>
  <si>
    <t>Okoljska merilna postaja, strojnica</t>
  </si>
  <si>
    <r>
      <t>hala (636 m</t>
    </r>
    <r>
      <rPr>
        <vertAlign val="superscript"/>
        <sz val="11"/>
        <color indexed="8"/>
        <rFont val="Tahoma"/>
        <family val="2"/>
        <charset val="238"/>
      </rPr>
      <t>2</t>
    </r>
    <r>
      <rPr>
        <sz val="11"/>
        <color indexed="8"/>
        <rFont val="Tahoma"/>
        <family val="2"/>
        <charset val="238"/>
      </rPr>
      <t xml:space="preserve">) </t>
    </r>
  </si>
  <si>
    <t>tedensko</t>
  </si>
  <si>
    <r>
      <t>vhod v halo + stopnice (70 m</t>
    </r>
    <r>
      <rPr>
        <vertAlign val="superscript"/>
        <sz val="11"/>
        <color indexed="8"/>
        <rFont val="Tahoma"/>
        <family val="2"/>
        <charset val="238"/>
      </rPr>
      <t>2</t>
    </r>
    <r>
      <rPr>
        <sz val="11"/>
        <color indexed="8"/>
        <rFont val="Tahoma"/>
        <family val="2"/>
        <charset val="238"/>
      </rPr>
      <t xml:space="preserve">) </t>
    </r>
  </si>
  <si>
    <r>
      <t>WC (14 m</t>
    </r>
    <r>
      <rPr>
        <vertAlign val="superscript"/>
        <sz val="11"/>
        <color indexed="8"/>
        <rFont val="Tahoma"/>
        <family val="2"/>
        <charset val="238"/>
      </rPr>
      <t>2</t>
    </r>
    <r>
      <rPr>
        <sz val="11"/>
        <color indexed="8"/>
        <rFont val="Tahoma"/>
        <family val="2"/>
        <charset val="238"/>
      </rPr>
      <t>)</t>
    </r>
  </si>
  <si>
    <r>
      <t>pisarna + laboratorij (27,7 m</t>
    </r>
    <r>
      <rPr>
        <vertAlign val="superscript"/>
        <sz val="11"/>
        <color indexed="8"/>
        <rFont val="Tahoma"/>
        <family val="2"/>
        <charset val="238"/>
      </rPr>
      <t>2</t>
    </r>
    <r>
      <rPr>
        <sz val="11"/>
        <color indexed="8"/>
        <rFont val="Tahoma"/>
        <family val="2"/>
        <charset val="238"/>
      </rPr>
      <t xml:space="preserve">) </t>
    </r>
  </si>
  <si>
    <r>
      <t>garderoba (20,7 m</t>
    </r>
    <r>
      <rPr>
        <vertAlign val="superscript"/>
        <sz val="11"/>
        <color indexed="8"/>
        <rFont val="Tahoma"/>
        <family val="2"/>
        <charset val="238"/>
      </rPr>
      <t>2</t>
    </r>
    <r>
      <rPr>
        <sz val="11"/>
        <color indexed="8"/>
        <rFont val="Tahoma"/>
        <family val="2"/>
        <charset val="238"/>
      </rPr>
      <t xml:space="preserve">) </t>
    </r>
  </si>
  <si>
    <r>
      <t>pisarna (19,8 m</t>
    </r>
    <r>
      <rPr>
        <vertAlign val="superscript"/>
        <sz val="11"/>
        <color indexed="8"/>
        <rFont val="Tahoma"/>
        <family val="2"/>
        <charset val="238"/>
      </rPr>
      <t>2</t>
    </r>
    <r>
      <rPr>
        <sz val="11"/>
        <color indexed="8"/>
        <rFont val="Tahoma"/>
        <family val="2"/>
        <charset val="238"/>
      </rPr>
      <t xml:space="preserve">) </t>
    </r>
  </si>
  <si>
    <r>
      <t>hodnik (balkon) (16,5 m</t>
    </r>
    <r>
      <rPr>
        <vertAlign val="superscript"/>
        <sz val="11"/>
        <color indexed="8"/>
        <rFont val="Tahoma"/>
        <family val="2"/>
        <charset val="238"/>
      </rPr>
      <t>2</t>
    </r>
    <r>
      <rPr>
        <sz val="11"/>
        <color indexed="8"/>
        <rFont val="Tahoma"/>
        <family val="2"/>
        <charset val="238"/>
      </rPr>
      <t xml:space="preserve">) </t>
    </r>
  </si>
  <si>
    <t>Čajna kuhinja</t>
  </si>
  <si>
    <t>Hodnik</t>
  </si>
  <si>
    <t>Garderoba s sanitarijami</t>
  </si>
  <si>
    <t>Dvigalo</t>
  </si>
  <si>
    <t>Stopnišče</t>
  </si>
  <si>
    <t xml:space="preserve">1.4. Površina poslovnih in skupnih prostorov Kompleks Snaga </t>
  </si>
  <si>
    <t>1.4.1 Remontni objekt - nadstropje</t>
  </si>
  <si>
    <t>Stopnišče s hodnikom</t>
  </si>
  <si>
    <t>Odmor</t>
  </si>
  <si>
    <t>Garderobe</t>
  </si>
  <si>
    <t>1.4.2  Skladiščni objket - klet</t>
  </si>
  <si>
    <t>1.4.3  Skladiščni objekt - pritličje</t>
  </si>
  <si>
    <t>Skladišče</t>
  </si>
  <si>
    <t>letno</t>
  </si>
  <si>
    <t>Sprejemni prostori</t>
  </si>
  <si>
    <t>Skladišče  - remont</t>
  </si>
  <si>
    <t>Skladišče novih gum</t>
  </si>
  <si>
    <t>Skladišče rabljenih gum</t>
  </si>
  <si>
    <t>Skladišče komunalnih pos</t>
  </si>
  <si>
    <t>Ogrevane garaže</t>
  </si>
  <si>
    <t>1.4.4  Skladiščni objket - nadstropje</t>
  </si>
  <si>
    <t>2 x letno</t>
  </si>
  <si>
    <t>1.4.5  Skladišče komunalne posode</t>
  </si>
  <si>
    <t>Zunanje skladišč kom.pos.</t>
  </si>
  <si>
    <t>1.4.6  Administrativni objekt - pritličje</t>
  </si>
  <si>
    <t>Prostor za odmor</t>
  </si>
  <si>
    <t>1.4.7  Administrativni objekt - nadstropje</t>
  </si>
  <si>
    <t>Sušenje opreme</t>
  </si>
  <si>
    <t>Garderobe Ž</t>
  </si>
  <si>
    <t>Sanitarije Ž</t>
  </si>
  <si>
    <t>Garderobe M</t>
  </si>
  <si>
    <t>Sanitarije M</t>
  </si>
  <si>
    <t>1.4.8 Vratarnica</t>
  </si>
  <si>
    <t>Vhod</t>
  </si>
  <si>
    <t>Delovni prostor</t>
  </si>
  <si>
    <t>1.4.9  Remontni objekt - pritličje</t>
  </si>
  <si>
    <t>Sprejem vozil</t>
  </si>
  <si>
    <t>Mala delavnica</t>
  </si>
  <si>
    <t>Priročno skladišče</t>
  </si>
  <si>
    <t>Delavnice</t>
  </si>
  <si>
    <t>Delavnica</t>
  </si>
  <si>
    <t>1. 5 Upravna stavba RCERO</t>
  </si>
  <si>
    <t>Upravna stavba</t>
  </si>
  <si>
    <t>Terasa</t>
  </si>
  <si>
    <t>2x letno</t>
  </si>
  <si>
    <t>Žerjav (kabina + prostor)</t>
  </si>
  <si>
    <t>Žerjav (hodnik)</t>
  </si>
  <si>
    <t>Kontrolna soba</t>
  </si>
  <si>
    <t>Hodnik, Galerija za obiskovalce</t>
  </si>
  <si>
    <t>Soba za obiskovalce</t>
  </si>
  <si>
    <t>2x teden</t>
  </si>
  <si>
    <t>Soba za počitek</t>
  </si>
  <si>
    <t>Soba za obiskovalce (sortirna kabina)</t>
  </si>
  <si>
    <t>1x tedensko</t>
  </si>
  <si>
    <t>Skladišče SPS</t>
  </si>
  <si>
    <r>
      <t>PSO, Vodovodna cesta 90, 1000 Ljubljana, v izmeri 6.350,42 m</t>
    </r>
    <r>
      <rPr>
        <b/>
        <vertAlign val="superscript"/>
        <sz val="11"/>
        <color theme="1"/>
        <rFont val="Tahoma"/>
        <family val="2"/>
        <charset val="238"/>
      </rPr>
      <t>2</t>
    </r>
  </si>
  <si>
    <r>
      <t>2. klet – 86,5 m</t>
    </r>
    <r>
      <rPr>
        <vertAlign val="superscript"/>
        <sz val="11"/>
        <color theme="1"/>
        <rFont val="Tahoma"/>
        <family val="2"/>
        <charset val="238"/>
      </rPr>
      <t>2</t>
    </r>
  </si>
  <si>
    <t>Mikrolokacija</t>
  </si>
  <si>
    <t>Namembnost</t>
  </si>
  <si>
    <t>Material</t>
  </si>
  <si>
    <t>Dinamika čiščenja</t>
  </si>
  <si>
    <t xml:space="preserve">Talna površina </t>
  </si>
  <si>
    <t>Prostora</t>
  </si>
  <si>
    <r>
      <t>v m</t>
    </r>
    <r>
      <rPr>
        <vertAlign val="superscript"/>
        <sz val="11"/>
        <color theme="1"/>
        <rFont val="Tahoma"/>
        <family val="2"/>
        <charset val="238"/>
      </rPr>
      <t>2</t>
    </r>
  </si>
  <si>
    <t>Zunanje stopnišče</t>
  </si>
  <si>
    <t>Keramika</t>
  </si>
  <si>
    <t>Dnevno</t>
  </si>
  <si>
    <t>Garderoba</t>
  </si>
  <si>
    <t>PVC</t>
  </si>
  <si>
    <t>WC</t>
  </si>
  <si>
    <t>Kamen</t>
  </si>
  <si>
    <t>Stopnišče–B. trakt</t>
  </si>
  <si>
    <r>
      <t>1. klet – 1.249,70 m</t>
    </r>
    <r>
      <rPr>
        <vertAlign val="superscript"/>
        <sz val="11"/>
        <color theme="1"/>
        <rFont val="Tahoma"/>
        <family val="2"/>
        <charset val="238"/>
      </rPr>
      <t>2</t>
    </r>
  </si>
  <si>
    <t>Merilna služba</t>
  </si>
  <si>
    <t xml:space="preserve">Dnevno </t>
  </si>
  <si>
    <t>Čistila</t>
  </si>
  <si>
    <t xml:space="preserve">Keramika </t>
  </si>
  <si>
    <t>Arhiv</t>
  </si>
  <si>
    <t xml:space="preserve">Arhiv </t>
  </si>
  <si>
    <t>WC+tuš</t>
  </si>
  <si>
    <t xml:space="preserve">Pisarna </t>
  </si>
  <si>
    <t>Hodniki</t>
  </si>
  <si>
    <r>
      <t>Pritličje – 1603,60 m</t>
    </r>
    <r>
      <rPr>
        <vertAlign val="superscript"/>
        <sz val="11"/>
        <color theme="1"/>
        <rFont val="Tahoma"/>
        <family val="2"/>
        <charset val="238"/>
      </rPr>
      <t>2</t>
    </r>
  </si>
  <si>
    <t>pisarna</t>
  </si>
  <si>
    <t>parket</t>
  </si>
  <si>
    <t>5, 5a</t>
  </si>
  <si>
    <t>kopirnica</t>
  </si>
  <si>
    <t>keramika</t>
  </si>
  <si>
    <t>Kuhinja</t>
  </si>
  <si>
    <t>Sejna</t>
  </si>
  <si>
    <t>tekstil</t>
  </si>
  <si>
    <t>vhod</t>
  </si>
  <si>
    <t>Sejna soba</t>
  </si>
  <si>
    <t>stopnišče</t>
  </si>
  <si>
    <t>kamen</t>
  </si>
  <si>
    <t>hodniki</t>
  </si>
  <si>
    <t>jedilnica</t>
  </si>
  <si>
    <t>bife</t>
  </si>
  <si>
    <t>bife zunaj</t>
  </si>
  <si>
    <r>
      <t>1. Nadstropje – 1645,12 m</t>
    </r>
    <r>
      <rPr>
        <vertAlign val="superscript"/>
        <sz val="11"/>
        <color theme="1"/>
        <rFont val="Tahoma"/>
        <family val="2"/>
        <charset val="238"/>
      </rPr>
      <t>2</t>
    </r>
  </si>
  <si>
    <t>Rač.center</t>
  </si>
  <si>
    <t>sejna</t>
  </si>
  <si>
    <t>hodnik</t>
  </si>
  <si>
    <r>
      <t>2. Nadstropje – 1765,50 m</t>
    </r>
    <r>
      <rPr>
        <vertAlign val="superscript"/>
        <sz val="11"/>
        <color theme="1"/>
        <rFont val="Tahoma"/>
        <family val="2"/>
        <charset val="238"/>
      </rPr>
      <t>2</t>
    </r>
  </si>
  <si>
    <t>Kabinet</t>
  </si>
  <si>
    <t>kadilnica</t>
  </si>
  <si>
    <t>Stopnišče B</t>
  </si>
  <si>
    <t>stopnišče B</t>
  </si>
  <si>
    <t>Stopnišče A</t>
  </si>
  <si>
    <t>celotno</t>
  </si>
  <si>
    <r>
      <t>Območje CČN, Cesta v Prod 100, 1000 Ljubljana – 1856,00 m</t>
    </r>
    <r>
      <rPr>
        <b/>
        <vertAlign val="superscript"/>
        <sz val="11"/>
        <color theme="1"/>
        <rFont val="Tahoma"/>
        <family val="2"/>
        <charset val="238"/>
      </rPr>
      <t>2</t>
    </r>
  </si>
  <si>
    <r>
      <t>Prostori CČNL v objektu 32 – 960,00 m</t>
    </r>
    <r>
      <rPr>
        <vertAlign val="superscript"/>
        <sz val="11"/>
        <color theme="1"/>
        <rFont val="Tahoma"/>
        <family val="2"/>
        <charset val="238"/>
      </rPr>
      <t>2</t>
    </r>
  </si>
  <si>
    <t>Vrsta prostora</t>
  </si>
  <si>
    <r>
      <t>Talna površina v m</t>
    </r>
    <r>
      <rPr>
        <vertAlign val="superscript"/>
        <sz val="11"/>
        <color theme="1"/>
        <rFont val="Tahoma"/>
        <family val="2"/>
        <charset val="238"/>
      </rPr>
      <t>2</t>
    </r>
  </si>
  <si>
    <t>Pisarne</t>
  </si>
  <si>
    <t>Parket</t>
  </si>
  <si>
    <t>Sanitarije z garderobami</t>
  </si>
  <si>
    <t>Čajni kuhinji (pritličje in nadstropje)</t>
  </si>
  <si>
    <t>Požarno stopnišče – zahod</t>
  </si>
  <si>
    <t>Vetrolov – pritličje – zahod</t>
  </si>
  <si>
    <t>Vetrolov – Glavni vhod</t>
  </si>
  <si>
    <r>
      <t>Prostori CČNL v objektu 02 – 9,00 m</t>
    </r>
    <r>
      <rPr>
        <vertAlign val="superscript"/>
        <sz val="11"/>
        <color theme="1"/>
        <rFont val="Tahoma"/>
        <family val="2"/>
        <charset val="238"/>
      </rPr>
      <t>2</t>
    </r>
  </si>
  <si>
    <t>2 x tedensko</t>
  </si>
  <si>
    <r>
      <t>Prostori CČNL v objektu 21 – 84,00 m</t>
    </r>
    <r>
      <rPr>
        <vertAlign val="superscript"/>
        <sz val="11"/>
        <color theme="1"/>
        <rFont val="Tahoma"/>
        <family val="2"/>
        <charset val="238"/>
      </rPr>
      <t>2</t>
    </r>
  </si>
  <si>
    <t>/</t>
  </si>
  <si>
    <t xml:space="preserve">Hodnik </t>
  </si>
  <si>
    <r>
      <t>Prostori CČNL v objektu 31 – 45,00 m</t>
    </r>
    <r>
      <rPr>
        <vertAlign val="superscript"/>
        <sz val="11"/>
        <color theme="1"/>
        <rFont val="Tahoma"/>
        <family val="2"/>
        <charset val="238"/>
      </rPr>
      <t>2</t>
    </r>
  </si>
  <si>
    <t>Elektro delavnica</t>
  </si>
  <si>
    <t xml:space="preserve">Garderoba </t>
  </si>
  <si>
    <r>
      <t>Prostori CČNL v objektu 37 – 45,00 m</t>
    </r>
    <r>
      <rPr>
        <vertAlign val="superscript"/>
        <sz val="11"/>
        <color theme="1"/>
        <rFont val="Tahoma"/>
        <family val="2"/>
        <charset val="238"/>
      </rPr>
      <t>2</t>
    </r>
  </si>
  <si>
    <r>
      <t>Služba za nadzor kakovosti pitne in odpadne vode (Laboratorij) – 476,00 m</t>
    </r>
    <r>
      <rPr>
        <vertAlign val="superscript"/>
        <sz val="11"/>
        <color theme="1"/>
        <rFont val="Tahoma"/>
        <family val="2"/>
        <charset val="238"/>
      </rPr>
      <t>2</t>
    </r>
  </si>
  <si>
    <t>Laboratorijski prostori</t>
  </si>
  <si>
    <t>Marmor</t>
  </si>
  <si>
    <t>Sanitarije z garderobo</t>
  </si>
  <si>
    <t>Požarno stopnišče – vzhod</t>
  </si>
  <si>
    <t>Vetrolov pritličje – vzhod</t>
  </si>
  <si>
    <r>
      <t>Prostori LPT – 261,00 m</t>
    </r>
    <r>
      <rPr>
        <vertAlign val="superscript"/>
        <sz val="11"/>
        <color theme="1"/>
        <rFont val="Tahoma"/>
        <family val="2"/>
        <charset val="238"/>
      </rPr>
      <t>2</t>
    </r>
  </si>
  <si>
    <t> /</t>
  </si>
  <si>
    <t> Dnevno</t>
  </si>
  <si>
    <r>
      <t>Območje Vodarne Kleče – 853,02 m</t>
    </r>
    <r>
      <rPr>
        <b/>
        <vertAlign val="superscript"/>
        <sz val="11"/>
        <color theme="1"/>
        <rFont val="Tahoma"/>
        <family val="2"/>
        <charset val="238"/>
      </rPr>
      <t>2</t>
    </r>
  </si>
  <si>
    <r>
      <t>Upravna stavba – 222,66 m</t>
    </r>
    <r>
      <rPr>
        <vertAlign val="superscript"/>
        <sz val="11"/>
        <color theme="1"/>
        <rFont val="Tahoma"/>
        <family val="2"/>
        <charset val="238"/>
      </rPr>
      <t>2</t>
    </r>
  </si>
  <si>
    <t>Klet – Pisarna</t>
  </si>
  <si>
    <t>Linolej</t>
  </si>
  <si>
    <t>Klet – Arhiv I</t>
  </si>
  <si>
    <t>Klet – Sejna soba</t>
  </si>
  <si>
    <t>Klet - Skladišče</t>
  </si>
  <si>
    <t>Klet - Hodnik</t>
  </si>
  <si>
    <t>Pritličje – Pisarna 1</t>
  </si>
  <si>
    <t>Pritličje – Pisarna 2</t>
  </si>
  <si>
    <t>Pritličje – Pisarna 3</t>
  </si>
  <si>
    <t>Pritličje – Pisarna 4</t>
  </si>
  <si>
    <t>Pritličje – Skladišče</t>
  </si>
  <si>
    <t>Pritličje – Umivalnica</t>
  </si>
  <si>
    <t>Keramične ploščice</t>
  </si>
  <si>
    <t>Pritličje – WC</t>
  </si>
  <si>
    <t>Pritličje – Hodnik</t>
  </si>
  <si>
    <t>I. nadstropje – Pisarna 1</t>
  </si>
  <si>
    <t>I. nadstropje – Pisarna 2</t>
  </si>
  <si>
    <t>I. nadstropje – Pisarna 3</t>
  </si>
  <si>
    <t xml:space="preserve">Parket </t>
  </si>
  <si>
    <t>I. nadstropje – Pisarna 4</t>
  </si>
  <si>
    <t>I. nadstropje – Skladišče</t>
  </si>
  <si>
    <t>I. nadstropje – Umivalnica, kuhinja</t>
  </si>
  <si>
    <t>I. nadstropje – WC</t>
  </si>
  <si>
    <t>I. nadstropje – Hodnik</t>
  </si>
  <si>
    <t>II. nadstropje – Pisarna</t>
  </si>
  <si>
    <t>II. nadstropje – Predprostor</t>
  </si>
  <si>
    <r>
      <t>Centralna stavba – 233,90 m</t>
    </r>
    <r>
      <rPr>
        <vertAlign val="superscript"/>
        <sz val="11"/>
        <color theme="1"/>
        <rFont val="Tahoma"/>
        <family val="2"/>
        <charset val="238"/>
      </rPr>
      <t>2</t>
    </r>
  </si>
  <si>
    <t>Dispečerski center</t>
  </si>
  <si>
    <t>Hodnik I</t>
  </si>
  <si>
    <t>Čajna kuhinja, WC, hodnik</t>
  </si>
  <si>
    <t>Soba z el. Omaro</t>
  </si>
  <si>
    <t>Laminat</t>
  </si>
  <si>
    <t>Soba splošni vzdrževalci</t>
  </si>
  <si>
    <t>Betonski estrih</t>
  </si>
  <si>
    <r>
      <t>Prizidek – 271,26 m</t>
    </r>
    <r>
      <rPr>
        <vertAlign val="superscript"/>
        <sz val="11"/>
        <color theme="1"/>
        <rFont val="Tahoma"/>
        <family val="2"/>
        <charset val="238"/>
      </rPr>
      <t>2</t>
    </r>
  </si>
  <si>
    <t>Klet – Skladišče</t>
  </si>
  <si>
    <t>Estrih</t>
  </si>
  <si>
    <t>Stopnišča</t>
  </si>
  <si>
    <t>Pritličje – Električna delavnica</t>
  </si>
  <si>
    <t>Pritličje – Čajna kuhinja</t>
  </si>
  <si>
    <t>Pritličje – Garderoba</t>
  </si>
  <si>
    <t>Pritličje – Sanitarije</t>
  </si>
  <si>
    <t>Pritličje – Pisarna</t>
  </si>
  <si>
    <t>Pritličje – Prostor za čistila</t>
  </si>
  <si>
    <t>1. nadstropje – Hodnik</t>
  </si>
  <si>
    <t>1. nadstropje – Arhiv</t>
  </si>
  <si>
    <t>1. nadstropje – Garderoba</t>
  </si>
  <si>
    <t>1. nadstropje – Pisarna</t>
  </si>
  <si>
    <r>
      <t>Vratarska hišica – 25,90 m</t>
    </r>
    <r>
      <rPr>
        <vertAlign val="superscript"/>
        <sz val="11"/>
        <color theme="1"/>
        <rFont val="Tahoma"/>
        <family val="2"/>
        <charset val="238"/>
      </rPr>
      <t>2</t>
    </r>
  </si>
  <si>
    <t>WC, TUŠ</t>
  </si>
  <si>
    <t xml:space="preserve">Ploščice </t>
  </si>
  <si>
    <t>Prostor čistilk</t>
  </si>
  <si>
    <t>Ploščice</t>
  </si>
  <si>
    <t>Vratar</t>
  </si>
  <si>
    <t>SKUPAJ za en mesec brez DDV</t>
  </si>
  <si>
    <t>SKUPAJ za eno leto brez DDV</t>
  </si>
  <si>
    <t>SKUPAJ redna čiščenja v EUR brez DDV za 48 mesecev</t>
  </si>
  <si>
    <t>II. DRUGA ČIŠČENJA</t>
  </si>
  <si>
    <r>
      <t>Kvadratura m</t>
    </r>
    <r>
      <rPr>
        <vertAlign val="superscript"/>
        <sz val="11"/>
        <color indexed="8"/>
        <rFont val="Tahoma"/>
        <family val="2"/>
        <charset val="238"/>
      </rPr>
      <t>2</t>
    </r>
  </si>
  <si>
    <t>Znesek za 1 x čiščenje      (brez DDV)</t>
  </si>
  <si>
    <t>Vrsta čiščenja</t>
  </si>
  <si>
    <t xml:space="preserve">Frekvenca/    količina letno </t>
  </si>
  <si>
    <t>Letni strošek skupaj brez DDV</t>
  </si>
  <si>
    <t>Čiščenje oken – notranja stekla + okvirji (višina oken pribl. 3,5metra)</t>
  </si>
  <si>
    <r>
      <t xml:space="preserve">Čiščenje oken – zunanja stekla + okvirji </t>
    </r>
    <r>
      <rPr>
        <b/>
        <sz val="11"/>
        <color indexed="8"/>
        <rFont val="Tahoma"/>
        <family val="2"/>
        <charset val="238"/>
      </rPr>
      <t>*</t>
    </r>
  </si>
  <si>
    <t>Zunanja senčila*</t>
  </si>
  <si>
    <t>SKUPAJ                               (2)</t>
  </si>
  <si>
    <r>
      <t xml:space="preserve">*Opomba: zaradi težke dostopnosti je za čiščenje je </t>
    </r>
    <r>
      <rPr>
        <b/>
        <i/>
        <sz val="11"/>
        <color indexed="8"/>
        <rFont val="Tahoma"/>
        <family val="2"/>
        <charset val="238"/>
      </rPr>
      <t>delno</t>
    </r>
    <r>
      <rPr>
        <i/>
        <sz val="11"/>
        <color indexed="8"/>
        <rFont val="Tahoma"/>
        <family val="2"/>
        <charset val="238"/>
      </rPr>
      <t xml:space="preserve"> potrebno dvigalo ali lestev.</t>
    </r>
  </si>
  <si>
    <t>SKUPAJ za 48 mesecev brez DDV</t>
  </si>
  <si>
    <t>Čiščenje oken – notranja stekla + okvirji</t>
  </si>
  <si>
    <t>Čiščenje oken – notranja stekla + okvirji ( višina oken pribl. 3.5 m)</t>
  </si>
  <si>
    <t>Čiščenje oken – notranja stekla + okvirji (višina oken pribl. 3,5 metra)</t>
  </si>
  <si>
    <r>
      <t xml:space="preserve">Čiščenje oken – zunanja stekla + okvirji </t>
    </r>
    <r>
      <rPr>
        <sz val="11"/>
        <color indexed="8"/>
        <rFont val="Tahoma"/>
        <family val="2"/>
        <charset val="238"/>
      </rPr>
      <t>*</t>
    </r>
  </si>
  <si>
    <t xml:space="preserve">Čiščenje oken – notranja stekla + okvirji </t>
  </si>
  <si>
    <t>Stropovi, stene – pajčevine*</t>
  </si>
  <si>
    <t>Zunanja stekla (obojestransko)</t>
  </si>
  <si>
    <t>Notranja stekla</t>
  </si>
  <si>
    <t xml:space="preserve">Brisoloji </t>
  </si>
  <si>
    <t>2. Stekla RCERO</t>
  </si>
  <si>
    <r>
      <t>Kvadratura (obojestransko) m</t>
    </r>
    <r>
      <rPr>
        <vertAlign val="superscript"/>
        <sz val="11"/>
        <color indexed="8"/>
        <rFont val="Tahoma"/>
        <family val="2"/>
        <charset val="238"/>
      </rPr>
      <t>2</t>
    </r>
  </si>
  <si>
    <t>Skladišče SPS pritličje, 1N</t>
  </si>
  <si>
    <t xml:space="preserve">Žerjav </t>
  </si>
  <si>
    <t>2x mesečno</t>
  </si>
  <si>
    <t>1x mesečno</t>
  </si>
  <si>
    <t>Sortirnica</t>
  </si>
  <si>
    <t>Vratarnica</t>
  </si>
  <si>
    <t>SKUPAJ druga čiščenja v EUR brez DDV za 48 mesecev</t>
  </si>
  <si>
    <t>III. OSTALA ČIŠČENJA - VSE LOKACIJE</t>
  </si>
  <si>
    <t>Okvirno število ur letno</t>
  </si>
  <si>
    <t>Cena delovne ure v EUR brez DDV</t>
  </si>
  <si>
    <t>Letni strošek skupaj</t>
  </si>
  <si>
    <t>Ročno čiščenje kot sestavni del večjih čiščenj ali kot samostojna storitev (brisanje prahu, poliranje pohištva itd.) s čistilnim priborom in čistili</t>
  </si>
  <si>
    <t>Kombinirano čiščenje ročno in strojno</t>
  </si>
  <si>
    <t>Okvirno število m2 letno</t>
  </si>
  <si>
    <t>Cena/m2 EUR brez DDV</t>
  </si>
  <si>
    <t>Odstranjevanje starega in nanos novega premaza na PVC talnih oblogah in drugih trdnih tleh ter globinsko čiščenje tekstilnih talnih oblog z metodo ekstrakcije</t>
  </si>
  <si>
    <t>SKUPAJ ostala čiščenja v EUR brez DDV za eno  leto</t>
  </si>
  <si>
    <t>SKUPAJ ostala čiščenja v EUR brez DDV za 48 mesecev</t>
  </si>
  <si>
    <t>SKUPNA PONUDBENA VREDNOST v EUR brez DDV za obdobje 48 mesecev</t>
  </si>
  <si>
    <t>Opomba: redna čiščenja se obračunavajo glede na opravljeno število dni čiščenj v mesecu</t>
  </si>
  <si>
    <t>Datum:</t>
  </si>
  <si>
    <t>Žig:</t>
  </si>
  <si>
    <t>Čiščenje počitniških kapacitet</t>
  </si>
  <si>
    <t>1.1 Površina poslovnih in skupnih prostorov Odlagališče Barje</t>
  </si>
  <si>
    <t>1.1.1. Upravna stavba:</t>
  </si>
  <si>
    <t>1.1.2. Avtopralnica</t>
  </si>
  <si>
    <t>1.1.3. Delavnice in skladišče</t>
  </si>
  <si>
    <t>1.1.4. Zbirni center</t>
  </si>
  <si>
    <t>1.1.5. Zabojniki</t>
  </si>
  <si>
    <t>1.1.6. ČISTILNA  NAPRAVA</t>
  </si>
  <si>
    <t>1.1.7. NGO center</t>
  </si>
  <si>
    <t>Čiščenje javnih sanitarij</t>
  </si>
  <si>
    <t xml:space="preserve"> </t>
  </si>
  <si>
    <t>ČN Brod, NA GMAJNI PRI 19</t>
  </si>
  <si>
    <t>komandni prostor</t>
  </si>
  <si>
    <t>Mesečno</t>
  </si>
  <si>
    <t>Garderoba - mizarska</t>
  </si>
  <si>
    <t>WC - mizarska</t>
  </si>
  <si>
    <t>Pisarna - mizarska</t>
  </si>
  <si>
    <t>ČN Črmuče, ULICA KOROŠKEGA BATALJONA pri 11</t>
  </si>
  <si>
    <r>
      <t xml:space="preserve">ki oddajamo ponudbo za javno naročilo št. </t>
    </r>
    <r>
      <rPr>
        <b/>
        <sz val="11"/>
        <color rgb="FF000000"/>
        <rFont val="Tahoma"/>
        <family val="2"/>
        <charset val="238"/>
      </rPr>
      <t>JHL-7/25 Okoljsko manj obremenjujoče čiščenje poslovnih prostorov</t>
    </r>
    <r>
      <rPr>
        <sz val="11"/>
        <color indexed="8"/>
        <rFont val="Tahoma"/>
        <family val="2"/>
        <charset val="238"/>
      </rPr>
      <t>,</t>
    </r>
  </si>
  <si>
    <t>kompresorji (73,8 m2) – mesečno</t>
  </si>
  <si>
    <t>Notranja in zunanja vrata z okvirji naslednjih dimenzij; 90x220 (cm) 1x, čiščenje</t>
  </si>
  <si>
    <t xml:space="preserve">Notranja in zunanja vrata z okvirji naslednjih dimenzij; 50x215 (cm) 3x, čiščenje: </t>
  </si>
  <si>
    <t xml:space="preserve">Notranja in zunanja vrata z okvirji naslednjih dimenzij; 81x210 (cm) 4x, čiščenje: </t>
  </si>
  <si>
    <t>Notranja in zunanja vrata z okvirji naslednjih dimenzij; 91x210 (cm) 1x, čiščenje</t>
  </si>
  <si>
    <t>Notranja in zunanja vrata z okvirji naslednjih dimenzij; 70x210 (cm) 3x, čiščenje</t>
  </si>
  <si>
    <t>1.1. Površina poslovnih in skupnih prostorov Odlagališče Barje</t>
  </si>
  <si>
    <t xml:space="preserve">1.2. Površina poslovnih in skupnih prostorov Kompleks Snaga </t>
  </si>
  <si>
    <t xml:space="preserve">Ponudnik: </t>
  </si>
  <si>
    <t>I. REDNA ČIŠČENJA</t>
  </si>
  <si>
    <t xml:space="preserve">Kopitarjeva ul. 2, </t>
  </si>
  <si>
    <t xml:space="preserve">Število čiščenj </t>
  </si>
  <si>
    <t>Skupni prostori (, tajništvo, pisarna direktorja, pisarna namestnice direktorja, sanitarije, hodniki, čajna kuhinja)</t>
  </si>
  <si>
    <t>5x tedensko</t>
  </si>
  <si>
    <t xml:space="preserve">Pisarna v pritličju </t>
  </si>
  <si>
    <t xml:space="preserve"> Vodnikov trg 6</t>
  </si>
  <si>
    <t>Skupni prostori (garderobe, sanitarije, hodniki, čajna kuhinja)</t>
  </si>
  <si>
    <t>6x tedensko</t>
  </si>
  <si>
    <t>Pokrita tržnica</t>
  </si>
  <si>
    <t>Skupni prostori (sanitarije)</t>
  </si>
  <si>
    <t>Strojno in ročno čiščenje tal</t>
  </si>
  <si>
    <t>3x tedensko</t>
  </si>
  <si>
    <t>Plečnikove arkade</t>
  </si>
  <si>
    <t>Strojno in ročno čiščenje tal (hodniki in stopnišča)</t>
  </si>
  <si>
    <t>Skupni prostori (sanitarije in garderobe)</t>
  </si>
  <si>
    <t>Čiščenje predelnih sten z vrati v kleti in v pritličju ter steklene ograje v kleti na zunanjih balkonih</t>
  </si>
  <si>
    <t>2x tedensko</t>
  </si>
  <si>
    <t>Čiščenje kletnih oken enostransko, obojestrasnko čiščenje oken na oboku oz. stopnišču pri vhodu v ribarnico</t>
  </si>
  <si>
    <t>Strojno in ročno čiščenje zunanjih talnih površin (loža 1, loža, vhod pred ribarnico in kletni zunanji prehodi)</t>
  </si>
  <si>
    <t>Mokro čiščenje panoramskega dvigala in tovornih dvigal</t>
  </si>
  <si>
    <t>Tržnica Moste</t>
  </si>
  <si>
    <t>Tržnica Bežigrad</t>
  </si>
  <si>
    <t>Cesta dveh cesarjev</t>
  </si>
  <si>
    <t>Skupni prostori (sanitarije, garderobe, hodniki, čajna kuhinja)</t>
  </si>
  <si>
    <t>Premični zabojnik (pisarne)</t>
  </si>
  <si>
    <t>Skupni prostori (zunanje sanitarije)</t>
  </si>
  <si>
    <t>Ježica</t>
  </si>
  <si>
    <t>Stanežiče</t>
  </si>
  <si>
    <t>SKUPAJ redno čiščenje v EUR brez DDV za 1 mesec</t>
  </si>
  <si>
    <t xml:space="preserve">Datum: </t>
  </si>
  <si>
    <t>Priloga Sklop 6</t>
  </si>
  <si>
    <t>Priloga Sklop 8</t>
  </si>
  <si>
    <r>
      <t>ki oddajamo ponudbo za javno naročilo št. J</t>
    </r>
    <r>
      <rPr>
        <b/>
        <sz val="11"/>
        <color rgb="FF000000"/>
        <rFont val="Tahoma"/>
        <family val="2"/>
        <charset val="238"/>
      </rPr>
      <t>HL-7/25 Okoljsko manj obremenjujoče čiščenje poslovnih prostorov</t>
    </r>
    <r>
      <rPr>
        <sz val="11"/>
        <color indexed="8"/>
        <rFont val="Tahoma"/>
        <family val="2"/>
        <charset val="238"/>
      </rPr>
      <t>,</t>
    </r>
  </si>
  <si>
    <t>POSLOVNI PROSTORI</t>
  </si>
  <si>
    <t xml:space="preserve">Med hmeljniki 2 </t>
  </si>
  <si>
    <t>Kvadratura m²</t>
  </si>
  <si>
    <t>Cena na m²</t>
  </si>
  <si>
    <t>Cena na posamezno čiščenje (€)</t>
  </si>
  <si>
    <t>Število čiščenj</t>
  </si>
  <si>
    <t>Mesečni strošek  skupaj (€)</t>
  </si>
  <si>
    <t xml:space="preserve">Desni propilej (najemnine); interni sanitarni prostori, hodnik, čakalnica za svojce, pisarna za stranke) </t>
  </si>
  <si>
    <t>Desni propilej (najemnine); stopnišče, kuhinja</t>
  </si>
  <si>
    <t>Levi propilej (sprejemna pisarna); stopnišče, interni sanitarni prostori, pisarne za stranke, čakalnica, razstavni prostor, kuhinja, kletni prostori</t>
  </si>
  <si>
    <t>Plečnikove mizarske delavnice (uprava); tajništvo, hodnik, sanitarje, čajna kuhinja</t>
  </si>
  <si>
    <t>Plečnikove mizarske delavnice (uprava); pisarna vodje, pisarna direktorja, sejna soba</t>
  </si>
  <si>
    <t xml:space="preserve">Tomačevska 2A </t>
  </si>
  <si>
    <t>Plečnikova cvetličarna; interni sanitarni prostori, garderoba, prodajalna, pisarna</t>
  </si>
  <si>
    <t>Plečnikova cvetličarna; pisarna v Plečnikovi cvetličarni</t>
  </si>
  <si>
    <t>Kamnoseški salon; prodajalna stopnice, toaletni prostor</t>
  </si>
  <si>
    <t>Kamnoseški salon; klet</t>
  </si>
  <si>
    <t>Tomačevska 2</t>
  </si>
  <si>
    <t>Poslovni prostori; garderobe, sanitarni prostori, hodniki, poslovilna dvorana, skladišče, upepeljevalnica, mrliške vežice</t>
  </si>
  <si>
    <t>Kletni prostor</t>
  </si>
  <si>
    <t>Cvetličarna PST; interni sanitarni prostori, prodajalna</t>
  </si>
  <si>
    <t>Pisarne na lokaciji Tomačevska 2</t>
  </si>
  <si>
    <t xml:space="preserve">JAVNE SANITARIJE </t>
  </si>
  <si>
    <t>Med hmeljniki 2</t>
  </si>
  <si>
    <t>Javni WC v levem in desnem propileju</t>
  </si>
  <si>
    <t>5x (pon.-pet.) oz. 6x tedensko, če so v soboto tudi pogrebi - 3x dnevno</t>
  </si>
  <si>
    <t>Tomačevska 2A</t>
  </si>
  <si>
    <t>WC v prodajnem Paviljonu pri Plečnikovi cvetličarni; 4x ženska kabina, 1x prostor za invalide, 2x pisoar, 2x moška kabina, 1x predprostor)</t>
  </si>
  <si>
    <t>vsak dan, 3x dnevno</t>
  </si>
  <si>
    <t>Dvorišče/parkirišče</t>
  </si>
  <si>
    <t>vsak dan (razen nedelj), 2x dnevno</t>
  </si>
  <si>
    <t>Pri Cvetličarni PST; 3x ženska kabina, 1x moška kabina, 6x pisoar, 2x predprostor</t>
  </si>
  <si>
    <t>Pri vežicah; 1 kabina, 1 predprostor</t>
  </si>
  <si>
    <t>ob dnevih ko so tam pogrebi - 3x dnevno</t>
  </si>
  <si>
    <t>SKUPAJ redno čiščenje v EUR brez DDV za 48 mesecev</t>
  </si>
  <si>
    <t>II. GENERALNA ČIŠČENJA</t>
  </si>
  <si>
    <t>Cena izvedba posameznega čiščenja v EUR brez DDV</t>
  </si>
  <si>
    <t>Okvirno število čiščenj letno</t>
  </si>
  <si>
    <t>Odstranjevanje starega in nanos novega premaza na PVC talnih oblogah in drugih trdnih tleh, čiščenje keramike ter globinsko čiščenje tekstilnih talnih oblog z metodo ekstrakcije</t>
  </si>
  <si>
    <t>Čiščenje notranjih in zunanjih oken, okenskih polic ter okvirjev</t>
  </si>
  <si>
    <t>Demontaža, čiščenje in montaža zaves</t>
  </si>
  <si>
    <t>Tomačevska 2 A</t>
  </si>
  <si>
    <t>SKUPAJ generalna čiščenja v EUR brez DDV za eno  leto</t>
  </si>
  <si>
    <t>SKUPAJ generalna čiščenja v EUR brez DDV za 48 mesecev</t>
  </si>
  <si>
    <t>Čiščenje počitniške kapacitete v Strunjanu</t>
  </si>
  <si>
    <t>Celotedenska prisotnost na javnih sanitarijah - predvidoma 26.10. - 1.11., 2 osebi</t>
  </si>
  <si>
    <t>SKUPAJ ostala čiščenja v EUR brez DDV za eno leto</t>
  </si>
  <si>
    <t>Priloga Sklop 9</t>
  </si>
  <si>
    <t xml:space="preserve">Poslovna stavba </t>
  </si>
  <si>
    <t>Skupni prostori (sejna soba, tajništvo, pisarna direktorja,sanitarije, hodniki, čajna kuhinja, stopnice podesti, moštvena soba, avla, dvigalo... )</t>
  </si>
  <si>
    <t xml:space="preserve">Čiščenje okolice poslovne stavbe(pometanje ploščadi, čiščenje zelenice, praznjenje košev, brisanje ograj…) </t>
  </si>
  <si>
    <t xml:space="preserve">Kontejner za voznike </t>
  </si>
  <si>
    <t xml:space="preserve">Čiščenje arhiva – poslovna stavba (brisanje prahu iz arhivskih omar, brisanje prahu iz prezračevalnih kanalov, čiščenje senčnikov luči, cevi centralne kurjave in radiatorjev, čiščenje tal, vrat z podboji…) </t>
  </si>
  <si>
    <t>1xmesečno</t>
  </si>
  <si>
    <t>Skupaj</t>
  </si>
  <si>
    <t>Potniški center Slovenska cesta 56</t>
  </si>
  <si>
    <t>Skupni prostori (garderobe,sanitarije,hodniki, čajna kuhinja, pisarne...)</t>
  </si>
  <si>
    <t>Čiščenje notranjih steklenih površin Slovenska cesta 56</t>
  </si>
  <si>
    <t>1 x mesečno</t>
  </si>
  <si>
    <t>Števnica</t>
  </si>
  <si>
    <t>1. nadstropje (pisarna hodnik, skupni prostori…)</t>
  </si>
  <si>
    <t xml:space="preserve">Stavba karoserijska delavnica </t>
  </si>
  <si>
    <t>Skupni prostori (sanitarije, garderobe, skladiščni prostori, stopnjišče... )</t>
  </si>
  <si>
    <t>Pisarne, skladiščni prostori</t>
  </si>
  <si>
    <t>Stavba mehanične delavnice</t>
  </si>
  <si>
    <t>Skupni prostori (hodniki, čajne kuhinje, sprejemna pisarna,čakalnica za stranke TCO, stopnišča z podesti...  )</t>
  </si>
  <si>
    <t>Pisarne, laboratorij TCO</t>
  </si>
  <si>
    <t>Tehnični pregledi</t>
  </si>
  <si>
    <t>Avla z šalterskim delom (dodatno čiščenje petek )</t>
  </si>
  <si>
    <t xml:space="preserve">Čiščenje okolice tehničnih pregledov(pometanje pred vhodi in površinah BAR LPP,  praznjenje košev, …) </t>
  </si>
  <si>
    <t>Čiščenje stekel z podboji ter steklena drsna vrata BAR LPP, čiščenje notranjih steklenih površin TP, ter police nad stekli - registracija</t>
  </si>
  <si>
    <t>Celovška cesta 160 in Slovenska c. 56</t>
  </si>
  <si>
    <t>Predviden termin čiščenja</t>
  </si>
  <si>
    <t xml:space="preserve">Odstranjevanje starega in nanos novega premaza na PVC talnih oblogah in drugih trdnih tleh </t>
  </si>
  <si>
    <t>marec-april,  september-oktober</t>
  </si>
  <si>
    <t xml:space="preserve">Čiščenje steklene strehe nad avlo TP </t>
  </si>
  <si>
    <t>marec-april</t>
  </si>
  <si>
    <t>Čiščenje oken  in okvirjev (tehnični pregledi, mehanične delavnice, potniška blagajna Slovenska cesta 56 ter poslovna stavba POTREBNO AVTODVIGALO 21M</t>
  </si>
  <si>
    <r>
      <t>Pranje- čiščenje navadnih zaves</t>
    </r>
    <r>
      <rPr>
        <sz val="11"/>
        <rFont val="Tahoma"/>
        <family val="2"/>
        <charset val="238"/>
      </rPr>
      <t xml:space="preserve"> </t>
    </r>
    <r>
      <rPr>
        <b/>
        <sz val="10.5"/>
        <rFont val="Tahoma"/>
        <family val="2"/>
        <charset val="238"/>
      </rPr>
      <t>(cena se poda za m2)</t>
    </r>
  </si>
  <si>
    <r>
      <t xml:space="preserve">Čiščenje lamelnih zaves </t>
    </r>
    <r>
      <rPr>
        <b/>
        <sz val="10.5"/>
        <color theme="1"/>
        <rFont val="Tahoma"/>
        <family val="2"/>
        <charset val="238"/>
      </rPr>
      <t>(cena se poda za m2)</t>
    </r>
  </si>
  <si>
    <t>Čiščenje zunanjih žaluzij POTREBNO AVTODVIGALO 21M</t>
  </si>
  <si>
    <t xml:space="preserve">Počitniška kapaciteta Portorož </t>
  </si>
  <si>
    <t>Generalno čiščenje na podlagi opisa v tehnični specifikaciji ( 8 hišic )</t>
  </si>
  <si>
    <t>Počitniška kapaciteta Čatež</t>
  </si>
  <si>
    <t>Generalno čiščenje na podlagi opisa v tehnični specifikaciji</t>
  </si>
  <si>
    <t>Priloga Sklop 7</t>
  </si>
  <si>
    <r>
      <t xml:space="preserve">za Sklop št. 8: LPT, </t>
    </r>
    <r>
      <rPr>
        <sz val="11"/>
        <color rgb="FF000000"/>
        <rFont val="Tahoma"/>
        <family val="2"/>
        <charset val="238"/>
      </rPr>
      <t>prilagamo PONUDBENI PREDRAČUN št. __________________</t>
    </r>
  </si>
  <si>
    <r>
      <t xml:space="preserve">za Sklop št. 7: LPP, </t>
    </r>
    <r>
      <rPr>
        <sz val="11"/>
        <rFont val="Tahoma"/>
        <family val="2"/>
        <charset val="238"/>
      </rPr>
      <t xml:space="preserve">prilagamo PONUDBENI PREDRAČUN št. _____________ </t>
    </r>
    <r>
      <rPr>
        <b/>
        <sz val="11"/>
        <rFont val="Tahoma"/>
        <family val="2"/>
        <charset val="238"/>
      </rPr>
      <t xml:space="preserve"> </t>
    </r>
  </si>
  <si>
    <r>
      <t xml:space="preserve">za Sklop št. 6: VKS, </t>
    </r>
    <r>
      <rPr>
        <sz val="11"/>
        <rFont val="Tahoma"/>
        <family val="2"/>
        <charset val="238"/>
      </rPr>
      <t xml:space="preserve">prilagamo PONUDBENI PREDRAČUN št. _____________  </t>
    </r>
  </si>
  <si>
    <t>Cena izvedbe posameznega čiščenja v EUR brez DDV</t>
  </si>
  <si>
    <r>
      <t xml:space="preserve">za Sklop št. 9: ŽALE, </t>
    </r>
    <r>
      <rPr>
        <sz val="11"/>
        <color rgb="FF000000"/>
        <rFont val="Tahoma"/>
        <family val="2"/>
        <charset val="238"/>
      </rPr>
      <t>prilagamo PONUDBENI PREDRAČUN št. __________________</t>
    </r>
  </si>
  <si>
    <r>
      <t>ki oddajamo ponudbo za javno naročilo št.</t>
    </r>
    <r>
      <rPr>
        <b/>
        <sz val="11"/>
        <color rgb="FF000000"/>
        <rFont val="Tahoma"/>
        <family val="2"/>
        <charset val="238"/>
      </rPr>
      <t xml:space="preserve"> JHL-7/25 Okoljsko manj obremenjujoče čiščenje poslovnih prostorov</t>
    </r>
    <r>
      <rPr>
        <sz val="11"/>
        <color indexed="8"/>
        <rFont val="Tahoma"/>
        <family val="2"/>
        <charset val="238"/>
      </rPr>
      <t>,</t>
    </r>
  </si>
  <si>
    <t xml:space="preserve">Ponudnik:  </t>
  </si>
  <si>
    <t>marec-april,       oktober-november</t>
  </si>
  <si>
    <t>Okvirno število delovnih ur letno</t>
  </si>
  <si>
    <t>Cena na posamezno čiščenje v EUR brez DDV</t>
  </si>
  <si>
    <t>Zap.
št.</t>
  </si>
  <si>
    <t>STORITEV</t>
  </si>
  <si>
    <t xml:space="preserve">  1.</t>
  </si>
  <si>
    <t>redne storitve</t>
  </si>
  <si>
    <t>ura</t>
  </si>
  <si>
    <t>2.</t>
  </si>
  <si>
    <t>Priloga Sklop 5</t>
  </si>
  <si>
    <t>Vrsta storitve</t>
  </si>
  <si>
    <t>Enota mere</t>
  </si>
  <si>
    <t>Skupna vrednost 
v EUR brez DDV</t>
  </si>
  <si>
    <t>Opomba: storitve se obračunavajo glede na dejansko opravljeno število ur čiščenj v mesecu</t>
  </si>
  <si>
    <t>Okvirna količina              (4 leta)</t>
  </si>
  <si>
    <t xml:space="preserve"> Verovškova ulica 70 (JHL)</t>
  </si>
  <si>
    <t>Pogostost čiščenj</t>
  </si>
  <si>
    <t>Mesečni strošek skupaj v EUR brez DDV</t>
  </si>
  <si>
    <t>Čiščenje poslovnih prostorov</t>
  </si>
  <si>
    <t>5 x tedensko</t>
  </si>
  <si>
    <t>Čiščenje poslovnih prostorov - nova postavka</t>
  </si>
  <si>
    <t>SKUPAJ redno čiščenje v EUR brez DDV za en mesec</t>
  </si>
  <si>
    <t>Letni strošek skupaj v EUR brez DDV</t>
  </si>
  <si>
    <t>Temeljito čiščenje tal z nanosom novega premaza na PVC talnih oblogah in drugih trdnih tleh ter globinsko čiščenje tekstilnih talnih oblog z metodo ekstrakcije</t>
  </si>
  <si>
    <t>Čiščenje notranjih oken in okvirjev</t>
  </si>
  <si>
    <t>Čiščenje lamelnih zaves</t>
  </si>
  <si>
    <t>Čiščenje zunanjih žaluzij</t>
  </si>
  <si>
    <t>III. OSTALA ČIŠČENJA</t>
  </si>
  <si>
    <t>Cena na enoto mere
v EUR brez DDV</t>
  </si>
  <si>
    <t>m^2</t>
  </si>
  <si>
    <t>Kvadratura  v m²</t>
  </si>
  <si>
    <t>Kvadratura v m²</t>
  </si>
  <si>
    <t>Cena na m² v EUR brez DDV</t>
  </si>
  <si>
    <t xml:space="preserve"> Verovškova ulica 62 in 70 (delavnice)</t>
  </si>
  <si>
    <t>1 x tedensko</t>
  </si>
  <si>
    <t xml:space="preserve">Čiščenje poslovnih prostorov </t>
  </si>
  <si>
    <t>Čiščenje oken in okvirjev obojestransko</t>
  </si>
  <si>
    <t>Priloga Sklop 2</t>
  </si>
  <si>
    <t>Čiščenje pepela in nesnage v ozkih ter zaprtih prostorih:
- v notranjosti vrečastih filtrov in elektrofiltru, 
- v notranjosti kotlov in v kinetah,
- v dimnih in zračnih kanalih</t>
  </si>
  <si>
    <t>Toplarniška ulica 19 - upravno tehnična stavba</t>
  </si>
  <si>
    <t>čišččenje lamelnih zaves</t>
  </si>
  <si>
    <t>Priloga Sklop 3</t>
  </si>
  <si>
    <t>Priloga Sklop 4</t>
  </si>
  <si>
    <t>Toplarniška ulica 19 - obratovanje</t>
  </si>
  <si>
    <t>II. OSTALA ČIŠČENJA</t>
  </si>
  <si>
    <r>
      <t xml:space="preserve">za Sklop št. 4: ENLJ - GPO - pogonski obrat, </t>
    </r>
    <r>
      <rPr>
        <sz val="11"/>
        <rFont val="Tahoma"/>
        <family val="2"/>
        <charset val="238"/>
      </rPr>
      <t xml:space="preserve">prilagamo PONUDBENI PREDRAČUN št. _____________ </t>
    </r>
    <r>
      <rPr>
        <b/>
        <sz val="11"/>
        <rFont val="Tahoma"/>
        <family val="2"/>
        <charset val="238"/>
      </rPr>
      <t xml:space="preserve"> </t>
    </r>
  </si>
  <si>
    <t>Priloga Sklop 1</t>
  </si>
  <si>
    <t>Pomožna dela na obratovalnih napravah, predpriprava in urejanje delovišč ter strojev:       - v strojnici in kotlovnici GPO,
- na transportnih napravah premoga, biomase,         pepela in žlindre B1, B2, B3,
- v delavnicah strojnega vzdrževanja,
- ostala dela po nalogu delovodje</t>
  </si>
  <si>
    <r>
      <t xml:space="preserve">za Sklop št. 1: ENLJ - poslovna stavba JHL na V70, </t>
    </r>
    <r>
      <rPr>
        <sz val="11"/>
        <rFont val="Tahoma"/>
        <family val="2"/>
        <charset val="238"/>
      </rPr>
      <t xml:space="preserve">prilagamo PONUDBENI PREDRAČUN št. _____________ </t>
    </r>
    <r>
      <rPr>
        <b/>
        <sz val="11"/>
        <rFont val="Tahoma"/>
        <family val="2"/>
        <charset val="238"/>
      </rPr>
      <t xml:space="preserve"> </t>
    </r>
  </si>
  <si>
    <r>
      <t xml:space="preserve">za Sklop št. 2: ENLJ - delavnice na V70 in celotna V62, </t>
    </r>
    <r>
      <rPr>
        <sz val="11"/>
        <rFont val="Tahoma"/>
        <family val="2"/>
        <charset val="238"/>
      </rPr>
      <t xml:space="preserve">prilagamo PONUDBENI PREDRAČUN št. _____________ </t>
    </r>
    <r>
      <rPr>
        <b/>
        <sz val="11"/>
        <rFont val="Tahoma"/>
        <family val="2"/>
        <charset val="238"/>
      </rPr>
      <t xml:space="preserve"> </t>
    </r>
  </si>
  <si>
    <r>
      <t xml:space="preserve">za Sklop št. 3: ENLJ - poslovno tehnični objekt na T19, </t>
    </r>
    <r>
      <rPr>
        <sz val="11"/>
        <rFont val="Tahoma"/>
        <family val="2"/>
        <charset val="238"/>
      </rPr>
      <t xml:space="preserve">prilagamo PONUDBENI PREDRAČUN št. _____________ </t>
    </r>
    <r>
      <rPr>
        <b/>
        <sz val="11"/>
        <rFont val="Tahoma"/>
        <family val="2"/>
        <charset val="238"/>
      </rPr>
      <t xml:space="preserve"> </t>
    </r>
  </si>
  <si>
    <r>
      <t xml:space="preserve">za Sklop št. 5: ENLJ - pomožna dela na T19, </t>
    </r>
    <r>
      <rPr>
        <sz val="11"/>
        <rFont val="Tahoma"/>
        <family val="2"/>
        <charset val="238"/>
      </rPr>
      <t xml:space="preserve">prilagamo PONUDBENI PREDRAČUN št. _____________ </t>
    </r>
    <r>
      <rPr>
        <b/>
        <sz val="11"/>
        <rFont val="Tahoma"/>
        <family val="2"/>
        <charset val="238"/>
      </rPr>
      <t xml:space="preserve"> </t>
    </r>
  </si>
  <si>
    <t xml:space="preserve">Podpis odgovorne osebe: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</si>
</sst>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#,##0.00"/>
    <numFmt numFmtId="165" formatCode="#,##0.00\ &quot;€&quot;"/>
    <numFmt numFmtId="166" formatCode="0.0000000"/>
    <numFmt numFmtId="167" formatCode="#,##0.00\ _€"/>
    <numFmt numFmtId="168" formatCode="0.0000"/>
    <numFmt numFmtId="169" formatCode="#,##0.000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b/>
      <sz val="11"/>
      <name val="Tahoma"/>
      <family val="2"/>
      <charset val="238"/>
    </font>
    <font>
      <b/>
      <vertAlign val="superscript"/>
      <sz val="11"/>
      <color indexed="8"/>
      <name val="Tahoma"/>
      <family val="2"/>
      <charset val="238"/>
    </font>
    <font>
      <sz val="11"/>
      <color rgb="FF000000"/>
      <name val="Tahoma"/>
      <family val="2"/>
      <charset val="238"/>
    </font>
    <font>
      <vertAlign val="superscript"/>
      <sz val="11"/>
      <color indexed="8"/>
      <name val="Tahoma"/>
      <family val="2"/>
      <charset val="238"/>
    </font>
    <font>
      <sz val="11"/>
      <name val="Tahoma"/>
      <family val="2"/>
      <charset val="238"/>
    </font>
    <font>
      <b/>
      <vertAlign val="superscript"/>
      <sz val="11"/>
      <color theme="1"/>
      <name val="Tahoma"/>
      <family val="2"/>
      <charset val="238"/>
    </font>
    <font>
      <vertAlign val="superscript"/>
      <sz val="11"/>
      <color theme="1"/>
      <name val="Tahoma"/>
      <family val="2"/>
      <charset val="238"/>
    </font>
    <font>
      <sz val="11"/>
      <color rgb="FFFF0000"/>
      <name val="Tahoma"/>
      <family val="2"/>
      <charset val="238"/>
    </font>
    <font>
      <i/>
      <sz val="11"/>
      <color theme="1"/>
      <name val="Tahoma"/>
      <family val="2"/>
      <charset val="238"/>
    </font>
    <font>
      <b/>
      <i/>
      <sz val="11"/>
      <color indexed="8"/>
      <name val="Tahoma"/>
      <family val="2"/>
      <charset val="238"/>
    </font>
    <font>
      <i/>
      <sz val="11"/>
      <color indexed="8"/>
      <name val="Tahoma"/>
      <family val="2"/>
      <charset val="238"/>
    </font>
    <font>
      <b/>
      <sz val="11"/>
      <color rgb="FF000000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name val="Tahoma"/>
      <family val="2"/>
      <charset val="238"/>
    </font>
    <font>
      <b/>
      <sz val="10.5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mbria Math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0" fontId="3" fillId="0" borderId="0" xfId="0" applyFont="1"/>
    <xf numFmtId="0" fontId="4" fillId="0" borderId="3" xfId="1" applyFont="1" applyBorder="1" applyAlignment="1" applyProtection="1">
      <alignment horizontal="center" wrapText="1"/>
    </xf>
    <xf numFmtId="0" fontId="5" fillId="0" borderId="0" xfId="1" applyFont="1" applyProtection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0" xfId="0" applyFont="1" applyProtection="1"/>
    <xf numFmtId="0" fontId="2" fillId="2" borderId="0" xfId="0" applyFont="1" applyFill="1" applyProtection="1"/>
    <xf numFmtId="4" fontId="2" fillId="3" borderId="5" xfId="0" applyNumberFormat="1" applyFont="1" applyFill="1" applyBorder="1" applyProtection="1"/>
    <xf numFmtId="4" fontId="2" fillId="3" borderId="5" xfId="0" applyNumberFormat="1" applyFont="1" applyFill="1" applyBorder="1" applyAlignment="1" applyProtection="1">
      <alignment horizontal="center" wrapText="1"/>
    </xf>
    <xf numFmtId="0" fontId="2" fillId="3" borderId="5" xfId="0" applyFont="1" applyFill="1" applyBorder="1" applyAlignment="1" applyProtection="1">
      <alignment horizontal="center" wrapText="1"/>
    </xf>
    <xf numFmtId="4" fontId="3" fillId="0" borderId="5" xfId="0" applyNumberFormat="1" applyFont="1" applyBorder="1" applyProtection="1"/>
    <xf numFmtId="0" fontId="3" fillId="0" borderId="6" xfId="0" applyFont="1" applyBorder="1" applyAlignment="1" applyProtection="1">
      <alignment vertical="top" wrapText="1"/>
    </xf>
    <xf numFmtId="0" fontId="3" fillId="0" borderId="5" xfId="0" applyFont="1" applyBorder="1" applyProtection="1"/>
    <xf numFmtId="0" fontId="3" fillId="0" borderId="5" xfId="0" applyFont="1" applyBorder="1" applyAlignment="1" applyProtection="1">
      <alignment vertical="top" wrapText="1"/>
    </xf>
    <xf numFmtId="4" fontId="2" fillId="4" borderId="0" xfId="0" applyNumberFormat="1" applyFont="1" applyFill="1" applyBorder="1" applyProtection="1"/>
    <xf numFmtId="4" fontId="3" fillId="0" borderId="0" xfId="0" applyNumberFormat="1" applyFont="1" applyFill="1" applyBorder="1" applyProtection="1"/>
    <xf numFmtId="4" fontId="3" fillId="4" borderId="0" xfId="0" applyNumberFormat="1" applyFont="1" applyFill="1" applyBorder="1" applyProtection="1"/>
    <xf numFmtId="0" fontId="3" fillId="0" borderId="6" xfId="0" applyFont="1" applyBorder="1" applyAlignment="1" applyProtection="1">
      <alignment horizontal="left" vertical="top" wrapText="1"/>
    </xf>
    <xf numFmtId="4" fontId="2" fillId="0" borderId="0" xfId="0" applyNumberFormat="1" applyFont="1" applyFill="1" applyBorder="1" applyProtection="1"/>
    <xf numFmtId="0" fontId="3" fillId="0" borderId="7" xfId="0" applyFont="1" applyBorder="1" applyProtection="1"/>
    <xf numFmtId="0" fontId="3" fillId="0" borderId="5" xfId="0" applyFont="1" applyFill="1" applyBorder="1" applyProtection="1"/>
    <xf numFmtId="0" fontId="3" fillId="0" borderId="5" xfId="0" applyFont="1" applyFill="1" applyBorder="1" applyAlignment="1" applyProtection="1">
      <alignment wrapText="1"/>
    </xf>
    <xf numFmtId="0" fontId="3" fillId="0" borderId="5" xfId="0" applyFont="1" applyBorder="1" applyAlignment="1" applyProtection="1">
      <alignment horizontal="left" vertical="top"/>
    </xf>
    <xf numFmtId="0" fontId="8" fillId="0" borderId="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10" fillId="0" borderId="8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3" fillId="0" borderId="0" xfId="0" applyFont="1" applyFill="1" applyProtection="1"/>
    <xf numFmtId="0" fontId="0" fillId="0" borderId="0" xfId="0" applyFill="1"/>
    <xf numFmtId="4" fontId="2" fillId="3" borderId="5" xfId="0" applyNumberFormat="1" applyFont="1" applyFill="1" applyBorder="1" applyAlignment="1" applyProtection="1">
      <alignment wrapText="1"/>
    </xf>
    <xf numFmtId="4" fontId="2" fillId="3" borderId="9" xfId="0" applyNumberFormat="1" applyFont="1" applyFill="1" applyBorder="1" applyAlignment="1" applyProtection="1">
      <alignment wrapText="1"/>
    </xf>
    <xf numFmtId="4" fontId="2" fillId="3" borderId="10" xfId="0" applyNumberFormat="1" applyFont="1" applyFill="1" applyBorder="1" applyAlignment="1" applyProtection="1">
      <alignment wrapText="1"/>
    </xf>
    <xf numFmtId="4" fontId="2" fillId="0" borderId="0" xfId="0" applyNumberFormat="1" applyFont="1" applyBorder="1" applyAlignment="1" applyProtection="1">
      <alignment horizontal="left" wrapText="1"/>
    </xf>
    <xf numFmtId="164" fontId="2" fillId="0" borderId="0" xfId="0" applyNumberFormat="1" applyFont="1" applyBorder="1" applyProtection="1"/>
    <xf numFmtId="0" fontId="2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12" xfId="0" applyFont="1" applyBorder="1" applyAlignment="1" applyProtection="1">
      <alignment horizontal="center" vertical="center" wrapText="1"/>
    </xf>
    <xf numFmtId="4" fontId="2" fillId="3" borderId="9" xfId="0" applyNumberFormat="1" applyFont="1" applyFill="1" applyBorder="1" applyAlignment="1" applyProtection="1">
      <alignment wrapText="1"/>
      <protection locked="0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justify" vertical="center" wrapText="1"/>
    </xf>
    <xf numFmtId="0" fontId="3" fillId="0" borderId="8" xfId="0" applyFont="1" applyBorder="1" applyAlignment="1" applyProtection="1">
      <alignment horizontal="justify" vertical="center" wrapText="1"/>
    </xf>
    <xf numFmtId="0" fontId="3" fillId="0" borderId="0" xfId="0" applyFont="1" applyAlignment="1" applyProtection="1">
      <alignment horizontal="justify" vertical="center"/>
    </xf>
    <xf numFmtId="0" fontId="3" fillId="0" borderId="8" xfId="0" applyFont="1" applyBorder="1" applyAlignment="1" applyProtection="1">
      <alignment horizontal="left" vertical="center" wrapText="1" indent="5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justify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horizontal="justify" vertical="center" wrapText="1"/>
    </xf>
    <xf numFmtId="0" fontId="3" fillId="0" borderId="10" xfId="0" applyFont="1" applyBorder="1" applyAlignment="1" applyProtection="1">
      <alignment horizontal="justify" vertical="center" wrapText="1"/>
    </xf>
    <xf numFmtId="0" fontId="3" fillId="0" borderId="5" xfId="0" applyFont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 wrapText="1"/>
    </xf>
    <xf numFmtId="0" fontId="3" fillId="0" borderId="6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/>
    </xf>
    <xf numFmtId="0" fontId="3" fillId="0" borderId="1" xfId="0" applyFont="1" applyBorder="1" applyProtection="1"/>
    <xf numFmtId="0" fontId="3" fillId="0" borderId="13" xfId="0" applyFont="1" applyBorder="1" applyProtection="1"/>
    <xf numFmtId="4" fontId="3" fillId="3" borderId="3" xfId="0" applyNumberFormat="1" applyFont="1" applyFill="1" applyBorder="1" applyProtection="1"/>
    <xf numFmtId="4" fontId="3" fillId="3" borderId="3" xfId="0" applyNumberFormat="1" applyFont="1" applyFill="1" applyBorder="1" applyAlignment="1" applyProtection="1">
      <alignment horizontal="center" wrapText="1"/>
    </xf>
    <xf numFmtId="0" fontId="3" fillId="3" borderId="3" xfId="0" applyFont="1" applyFill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left" vertical="top" wrapText="1"/>
    </xf>
    <xf numFmtId="0" fontId="3" fillId="0" borderId="3" xfId="0" applyFont="1" applyBorder="1" applyProtection="1"/>
    <xf numFmtId="4" fontId="2" fillId="4" borderId="14" xfId="0" applyNumberFormat="1" applyFont="1" applyFill="1" applyBorder="1" applyProtection="1"/>
    <xf numFmtId="4" fontId="3" fillId="5" borderId="15" xfId="0" applyNumberFormat="1" applyFont="1" applyFill="1" applyBorder="1" applyProtection="1"/>
    <xf numFmtId="0" fontId="14" fillId="0" borderId="0" xfId="0" applyFont="1" applyProtection="1"/>
    <xf numFmtId="0" fontId="2" fillId="0" borderId="1" xfId="0" applyFont="1" applyBorder="1" applyProtection="1"/>
    <xf numFmtId="0" fontId="2" fillId="0" borderId="13" xfId="0" applyFont="1" applyBorder="1" applyProtection="1"/>
    <xf numFmtId="4" fontId="2" fillId="3" borderId="3" xfId="0" applyNumberFormat="1" applyFont="1" applyFill="1" applyBorder="1" applyProtection="1"/>
    <xf numFmtId="4" fontId="2" fillId="3" borderId="3" xfId="0" applyNumberFormat="1" applyFont="1" applyFill="1" applyBorder="1" applyAlignment="1" applyProtection="1">
      <alignment horizontal="center" wrapText="1"/>
    </xf>
    <xf numFmtId="0" fontId="2" fillId="3" borderId="3" xfId="0" applyFont="1" applyFill="1" applyBorder="1" applyAlignment="1" applyProtection="1">
      <alignment horizontal="center" wrapText="1"/>
    </xf>
    <xf numFmtId="0" fontId="3" fillId="3" borderId="13" xfId="0" applyFont="1" applyFill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/>
    </xf>
    <xf numFmtId="0" fontId="3" fillId="0" borderId="17" xfId="0" applyFont="1" applyBorder="1" applyProtection="1"/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Protection="1"/>
    <xf numFmtId="4" fontId="2" fillId="0" borderId="14" xfId="0" applyNumberFormat="1" applyFont="1" applyFill="1" applyBorder="1" applyProtection="1"/>
    <xf numFmtId="4" fontId="3" fillId="0" borderId="15" xfId="0" applyNumberFormat="1" applyFont="1" applyFill="1" applyBorder="1" applyProtection="1"/>
    <xf numFmtId="0" fontId="14" fillId="0" borderId="0" xfId="0" applyFont="1" applyFill="1" applyProtection="1"/>
    <xf numFmtId="4" fontId="3" fillId="5" borderId="15" xfId="0" applyNumberFormat="1" applyFont="1" applyFill="1" applyBorder="1" applyProtection="1">
      <protection locked="0"/>
    </xf>
    <xf numFmtId="4" fontId="3" fillId="3" borderId="3" xfId="0" applyNumberFormat="1" applyFont="1" applyFill="1" applyBorder="1" applyAlignment="1" applyProtection="1">
      <alignment horizontal="center" wrapText="1"/>
      <protection locked="0"/>
    </xf>
    <xf numFmtId="4" fontId="3" fillId="0" borderId="0" xfId="0" applyNumberFormat="1" applyFont="1" applyProtection="1"/>
    <xf numFmtId="4" fontId="3" fillId="5" borderId="15" xfId="0" applyNumberFormat="1" applyFont="1" applyFill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wrapText="1"/>
    </xf>
    <xf numFmtId="4" fontId="3" fillId="5" borderId="15" xfId="0" applyNumberFormat="1" applyFont="1" applyFill="1" applyBorder="1" applyAlignment="1" applyProtection="1">
      <alignment horizontal="right"/>
    </xf>
    <xf numFmtId="4" fontId="3" fillId="5" borderId="15" xfId="0" applyNumberFormat="1" applyFont="1" applyFill="1" applyBorder="1" applyAlignment="1" applyProtection="1">
      <alignment horizontal="center"/>
    </xf>
    <xf numFmtId="4" fontId="3" fillId="3" borderId="3" xfId="0" applyNumberFormat="1" applyFont="1" applyFill="1" applyBorder="1" applyAlignment="1" applyProtection="1">
      <alignment wrapText="1"/>
    </xf>
    <xf numFmtId="4" fontId="3" fillId="0" borderId="3" xfId="0" applyNumberFormat="1" applyFont="1" applyFill="1" applyBorder="1" applyAlignment="1" applyProtection="1">
      <alignment horizontal="right"/>
    </xf>
    <xf numFmtId="0" fontId="8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/>
    </xf>
    <xf numFmtId="4" fontId="8" fillId="0" borderId="3" xfId="0" applyNumberFormat="1" applyFont="1" applyFill="1" applyBorder="1" applyAlignment="1" applyProtection="1">
      <alignment horizontal="right" vertical="center"/>
    </xf>
    <xf numFmtId="0" fontId="8" fillId="0" borderId="3" xfId="0" applyFont="1" applyFill="1" applyBorder="1" applyAlignment="1" applyProtection="1">
      <alignment horizontal="center" vertical="center"/>
    </xf>
    <xf numFmtId="4" fontId="3" fillId="0" borderId="3" xfId="0" applyNumberFormat="1" applyFont="1" applyFill="1" applyBorder="1" applyAlignment="1" applyProtection="1">
      <alignment horizontal="center"/>
    </xf>
    <xf numFmtId="4" fontId="3" fillId="0" borderId="3" xfId="0" applyNumberFormat="1" applyFont="1" applyFill="1" applyBorder="1" applyAlignment="1" applyProtection="1">
      <alignment horizontal="left"/>
    </xf>
    <xf numFmtId="0" fontId="3" fillId="0" borderId="21" xfId="0" applyFont="1" applyFill="1" applyBorder="1" applyAlignment="1" applyProtection="1">
      <alignment horizontal="center" wrapText="1"/>
    </xf>
    <xf numFmtId="4" fontId="3" fillId="0" borderId="21" xfId="0" applyNumberFormat="1" applyFont="1" applyFill="1" applyBorder="1" applyAlignment="1" applyProtection="1">
      <alignment horizontal="center"/>
    </xf>
    <xf numFmtId="4" fontId="3" fillId="0" borderId="24" xfId="0" applyNumberFormat="1" applyFont="1" applyFill="1" applyBorder="1" applyAlignment="1" applyProtection="1">
      <alignment horizontal="center"/>
    </xf>
    <xf numFmtId="4" fontId="2" fillId="0" borderId="21" xfId="0" applyNumberFormat="1" applyFont="1" applyFill="1" applyBorder="1" applyAlignment="1" applyProtection="1">
      <alignment horizontal="center"/>
    </xf>
    <xf numFmtId="4" fontId="2" fillId="6" borderId="24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  <protection locked="0"/>
    </xf>
    <xf numFmtId="2" fontId="3" fillId="0" borderId="0" xfId="0" applyNumberFormat="1" applyFont="1" applyProtection="1">
      <protection locked="0"/>
    </xf>
    <xf numFmtId="2" fontId="2" fillId="3" borderId="9" xfId="0" applyNumberFormat="1" applyFont="1" applyFill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left"/>
    </xf>
    <xf numFmtId="4" fontId="3" fillId="0" borderId="2" xfId="0" applyNumberFormat="1" applyFont="1" applyFill="1" applyBorder="1" applyAlignment="1" applyProtection="1">
      <alignment horizontal="left"/>
    </xf>
    <xf numFmtId="4" fontId="3" fillId="0" borderId="13" xfId="0" applyNumberFormat="1" applyFont="1" applyFill="1" applyBorder="1" applyAlignment="1" applyProtection="1">
      <alignment horizontal="left"/>
    </xf>
    <xf numFmtId="0" fontId="3" fillId="0" borderId="0" xfId="0" applyFont="1" applyBorder="1" applyProtection="1"/>
    <xf numFmtId="0" fontId="5" fillId="0" borderId="0" xfId="1" applyFont="1" applyAlignment="1" applyProtection="1">
      <protection locked="0"/>
    </xf>
    <xf numFmtId="0" fontId="8" fillId="0" borderId="5" xfId="0" applyFont="1" applyBorder="1" applyAlignment="1" applyProtection="1">
      <alignment horizontal="right" vertical="center"/>
    </xf>
    <xf numFmtId="0" fontId="10" fillId="0" borderId="10" xfId="0" applyFont="1" applyFill="1" applyBorder="1" applyAlignment="1" applyProtection="1">
      <alignment horizontal="left" vertical="center"/>
    </xf>
    <xf numFmtId="0" fontId="5" fillId="0" borderId="0" xfId="1" applyFont="1"/>
    <xf numFmtId="0" fontId="4" fillId="0" borderId="0" xfId="1" applyFont="1" applyAlignment="1">
      <alignment wrapText="1"/>
    </xf>
    <xf numFmtId="0" fontId="2" fillId="0" borderId="3" xfId="0" applyFont="1" applyBorder="1"/>
    <xf numFmtId="0" fontId="3" fillId="0" borderId="13" xfId="0" applyFont="1" applyBorder="1"/>
    <xf numFmtId="165" fontId="3" fillId="0" borderId="0" xfId="0" applyNumberFormat="1" applyFont="1" applyAlignment="1">
      <alignment horizontal="center"/>
    </xf>
    <xf numFmtId="3" fontId="10" fillId="0" borderId="3" xfId="0" applyNumberFormat="1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10" fillId="0" borderId="25" xfId="0" applyNumberFormat="1" applyFont="1" applyBorder="1" applyAlignment="1">
      <alignment horizontal="center"/>
    </xf>
    <xf numFmtId="4" fontId="3" fillId="0" borderId="25" xfId="0" applyNumberFormat="1" applyFont="1" applyBorder="1" applyAlignment="1">
      <alignment horizontal="center"/>
    </xf>
    <xf numFmtId="4" fontId="10" fillId="0" borderId="21" xfId="0" applyNumberFormat="1" applyFont="1" applyBorder="1" applyAlignment="1">
      <alignment horizontal="center"/>
    </xf>
    <xf numFmtId="4" fontId="3" fillId="0" borderId="21" xfId="0" applyNumberFormat="1" applyFont="1" applyBorder="1" applyAlignment="1">
      <alignment horizontal="center"/>
    </xf>
    <xf numFmtId="3" fontId="10" fillId="0" borderId="24" xfId="0" applyNumberFormat="1" applyFont="1" applyBorder="1" applyAlignment="1">
      <alignment horizontal="center" wrapText="1"/>
    </xf>
    <xf numFmtId="166" fontId="10" fillId="0" borderId="24" xfId="0" applyNumberFormat="1" applyFont="1" applyBorder="1" applyAlignment="1" applyProtection="1">
      <alignment horizontal="center" wrapText="1"/>
      <protection locked="0"/>
    </xf>
    <xf numFmtId="4" fontId="3" fillId="0" borderId="24" xfId="0" applyNumberFormat="1" applyFont="1" applyBorder="1" applyAlignment="1">
      <alignment horizontal="center" wrapText="1"/>
    </xf>
    <xf numFmtId="4" fontId="10" fillId="0" borderId="24" xfId="0" applyNumberFormat="1" applyFont="1" applyBorder="1" applyAlignment="1">
      <alignment horizontal="center" wrapText="1"/>
    </xf>
    <xf numFmtId="4" fontId="10" fillId="0" borderId="27" xfId="0" applyNumberFormat="1" applyFont="1" applyBorder="1" applyAlignment="1">
      <alignment horizontal="center"/>
    </xf>
    <xf numFmtId="4" fontId="3" fillId="0" borderId="27" xfId="0" applyNumberFormat="1" applyFont="1" applyBorder="1" applyAlignment="1">
      <alignment horizontal="center"/>
    </xf>
    <xf numFmtId="4" fontId="3" fillId="0" borderId="24" xfId="0" applyNumberFormat="1" applyFont="1" applyBorder="1" applyAlignment="1">
      <alignment horizontal="center"/>
    </xf>
    <xf numFmtId="3" fontId="2" fillId="0" borderId="0" xfId="0" applyNumberFormat="1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14" fontId="3" fillId="0" borderId="0" xfId="0" applyNumberFormat="1" applyFont="1" applyProtection="1">
      <protection locked="0"/>
    </xf>
    <xf numFmtId="0" fontId="18" fillId="0" borderId="1" xfId="1" applyFont="1" applyBorder="1" applyAlignment="1">
      <alignment horizontal="left" wrapText="1"/>
    </xf>
    <xf numFmtId="0" fontId="5" fillId="0" borderId="0" xfId="1" applyFont="1"/>
    <xf numFmtId="0" fontId="5" fillId="0" borderId="0" xfId="1" applyFont="1"/>
    <xf numFmtId="0" fontId="2" fillId="2" borderId="25" xfId="0" applyFont="1" applyFill="1" applyBorder="1"/>
    <xf numFmtId="2" fontId="10" fillId="8" borderId="24" xfId="0" applyNumberFormat="1" applyFont="1" applyFill="1" applyBorder="1" applyAlignment="1">
      <alignment horizontal="center" wrapText="1"/>
    </xf>
    <xf numFmtId="4" fontId="3" fillId="8" borderId="24" xfId="0" applyNumberFormat="1" applyFont="1" applyFill="1" applyBorder="1" applyAlignment="1">
      <alignment horizontal="center" wrapText="1"/>
    </xf>
    <xf numFmtId="3" fontId="10" fillId="0" borderId="24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3" fontId="10" fillId="0" borderId="24" xfId="0" applyNumberFormat="1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3" fontId="10" fillId="8" borderId="24" xfId="0" applyNumberFormat="1" applyFont="1" applyFill="1" applyBorder="1" applyAlignment="1">
      <alignment horizontal="center" vertical="center"/>
    </xf>
    <xf numFmtId="4" fontId="3" fillId="8" borderId="24" xfId="0" applyNumberFormat="1" applyFont="1" applyFill="1" applyBorder="1" applyAlignment="1">
      <alignment horizontal="center" vertical="center"/>
    </xf>
    <xf numFmtId="3" fontId="10" fillId="8" borderId="24" xfId="0" applyNumberFormat="1" applyFont="1" applyFill="1" applyBorder="1" applyAlignment="1">
      <alignment horizontal="center" vertical="center" wrapText="1"/>
    </xf>
    <xf numFmtId="4" fontId="3" fillId="8" borderId="24" xfId="0" applyNumberFormat="1" applyFont="1" applyFill="1" applyBorder="1" applyAlignment="1">
      <alignment horizontal="center" vertical="center" wrapText="1"/>
    </xf>
    <xf numFmtId="0" fontId="20" fillId="0" borderId="0" xfId="0" applyFont="1"/>
    <xf numFmtId="3" fontId="10" fillId="7" borderId="3" xfId="0" applyNumberFormat="1" applyFont="1" applyFill="1" applyBorder="1" applyAlignment="1">
      <alignment horizontal="center"/>
    </xf>
    <xf numFmtId="4" fontId="3" fillId="7" borderId="3" xfId="0" applyNumberFormat="1" applyFont="1" applyFill="1" applyBorder="1" applyAlignment="1">
      <alignment horizontal="center"/>
    </xf>
    <xf numFmtId="3" fontId="10" fillId="8" borderId="24" xfId="0" applyNumberFormat="1" applyFont="1" applyFill="1" applyBorder="1" applyAlignment="1">
      <alignment horizontal="center" wrapText="1"/>
    </xf>
    <xf numFmtId="3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center"/>
    </xf>
    <xf numFmtId="0" fontId="2" fillId="2" borderId="3" xfId="0" applyFont="1" applyFill="1" applyBorder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3" xfId="0" applyFont="1" applyBorder="1" applyAlignment="1">
      <alignment horizontal="center"/>
    </xf>
    <xf numFmtId="0" fontId="3" fillId="0" borderId="25" xfId="0" applyFont="1" applyBorder="1" applyAlignment="1">
      <alignment horizontal="left"/>
    </xf>
    <xf numFmtId="0" fontId="3" fillId="0" borderId="25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4" fontId="3" fillId="0" borderId="0" xfId="0" applyNumberFormat="1" applyFont="1"/>
    <xf numFmtId="4" fontId="2" fillId="0" borderId="21" xfId="0" applyNumberFormat="1" applyFont="1" applyBorder="1" applyAlignment="1">
      <alignment horizontal="center"/>
    </xf>
    <xf numFmtId="4" fontId="2" fillId="6" borderId="24" xfId="0" applyNumberFormat="1" applyFont="1" applyFill="1" applyBorder="1" applyAlignment="1">
      <alignment horizontal="center"/>
    </xf>
    <xf numFmtId="0" fontId="4" fillId="0" borderId="2" xfId="1" applyFont="1" applyBorder="1" applyAlignment="1">
      <alignment wrapText="1"/>
    </xf>
    <xf numFmtId="0" fontId="4" fillId="0" borderId="3" xfId="1" applyFont="1" applyBorder="1" applyAlignment="1">
      <alignment horizontal="center" wrapText="1"/>
    </xf>
    <xf numFmtId="0" fontId="18" fillId="0" borderId="3" xfId="1" applyFont="1" applyBorder="1" applyAlignment="1">
      <alignment horizontal="center" wrapText="1"/>
    </xf>
    <xf numFmtId="0" fontId="2" fillId="7" borderId="3" xfId="0" applyFont="1" applyFill="1" applyBorder="1"/>
    <xf numFmtId="0" fontId="3" fillId="7" borderId="3" xfId="0" applyFont="1" applyFill="1" applyBorder="1" applyAlignment="1">
      <alignment horizontal="left"/>
    </xf>
    <xf numFmtId="0" fontId="3" fillId="7" borderId="3" xfId="0" applyFont="1" applyFill="1" applyBorder="1"/>
    <xf numFmtId="165" fontId="3" fillId="7" borderId="3" xfId="0" applyNumberFormat="1" applyFont="1" applyFill="1" applyBorder="1" applyAlignment="1">
      <alignment horizontal="center"/>
    </xf>
    <xf numFmtId="4" fontId="3" fillId="0" borderId="3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/>
    </xf>
    <xf numFmtId="3" fontId="10" fillId="0" borderId="24" xfId="0" applyNumberFormat="1" applyFont="1" applyBorder="1" applyAlignment="1">
      <alignment horizontal="right"/>
    </xf>
    <xf numFmtId="3" fontId="10" fillId="0" borderId="21" xfId="0" applyNumberFormat="1" applyFont="1" applyBorder="1" applyAlignment="1">
      <alignment horizontal="center" wrapText="1"/>
    </xf>
    <xf numFmtId="4" fontId="3" fillId="0" borderId="21" xfId="0" applyNumberFormat="1" applyFont="1" applyBorder="1" applyAlignment="1">
      <alignment horizontal="center" wrapText="1"/>
    </xf>
    <xf numFmtId="0" fontId="5" fillId="0" borderId="0" xfId="1" applyFont="1" applyAlignment="1" applyProtection="1">
      <alignment horizontal="left"/>
      <protection locked="0"/>
    </xf>
    <xf numFmtId="0" fontId="5" fillId="0" borderId="0" xfId="1" applyFont="1"/>
    <xf numFmtId="4" fontId="10" fillId="0" borderId="3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left" wrapText="1"/>
    </xf>
    <xf numFmtId="3" fontId="10" fillId="0" borderId="0" xfId="0" applyNumberFormat="1" applyFont="1" applyAlignment="1">
      <alignment horizontal="left" wrapText="1"/>
    </xf>
    <xf numFmtId="4" fontId="10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3" fontId="6" fillId="0" borderId="22" xfId="0" applyNumberFormat="1" applyFont="1" applyBorder="1" applyAlignment="1">
      <alignment horizontal="left"/>
    </xf>
    <xf numFmtId="3" fontId="10" fillId="0" borderId="22" xfId="0" applyNumberFormat="1" applyFont="1" applyBorder="1" applyAlignment="1">
      <alignment horizontal="left"/>
    </xf>
    <xf numFmtId="4" fontId="10" fillId="0" borderId="22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4" fontId="10" fillId="0" borderId="2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49" fontId="0" fillId="0" borderId="0" xfId="0" applyNumberFormat="1" applyAlignment="1">
      <alignment horizontal="left" vertical="center" wrapText="1"/>
    </xf>
    <xf numFmtId="4" fontId="10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24" xfId="0" applyBorder="1"/>
    <xf numFmtId="4" fontId="21" fillId="0" borderId="0" xfId="0" applyNumberFormat="1" applyFont="1"/>
    <xf numFmtId="9" fontId="0" fillId="0" borderId="0" xfId="0" applyNumberFormat="1"/>
    <xf numFmtId="0" fontId="3" fillId="0" borderId="0" xfId="0" applyFont="1"/>
    <xf numFmtId="0" fontId="4" fillId="0" borderId="13" xfId="1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/>
    </xf>
    <xf numFmtId="4" fontId="2" fillId="0" borderId="24" xfId="0" applyNumberFormat="1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 wrapText="1"/>
    </xf>
    <xf numFmtId="3" fontId="6" fillId="0" borderId="0" xfId="0" applyNumberFormat="1" applyFont="1" applyBorder="1" applyAlignment="1">
      <alignment horizontal="left"/>
    </xf>
    <xf numFmtId="3" fontId="10" fillId="0" borderId="0" xfId="0" applyNumberFormat="1" applyFont="1" applyBorder="1" applyAlignment="1">
      <alignment horizontal="left"/>
    </xf>
    <xf numFmtId="49" fontId="2" fillId="0" borderId="22" xfId="0" applyNumberFormat="1" applyFont="1" applyBorder="1" applyAlignment="1">
      <alignment horizontal="left" vertical="center" wrapText="1"/>
    </xf>
    <xf numFmtId="49" fontId="0" fillId="0" borderId="22" xfId="0" applyNumberFormat="1" applyBorder="1" applyAlignment="1">
      <alignment horizontal="left" vertical="center" wrapText="1"/>
    </xf>
    <xf numFmtId="4" fontId="10" fillId="0" borderId="22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right" wrapText="1"/>
    </xf>
    <xf numFmtId="0" fontId="3" fillId="0" borderId="21" xfId="0" applyFont="1" applyBorder="1" applyAlignment="1">
      <alignment horizontal="center"/>
    </xf>
    <xf numFmtId="3" fontId="2" fillId="0" borderId="2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/>
    </xf>
    <xf numFmtId="0" fontId="3" fillId="0" borderId="21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5" fillId="0" borderId="0" xfId="1" applyFont="1" applyAlignment="1" applyProtection="1">
      <alignment horizontal="left"/>
      <protection locked="0"/>
    </xf>
    <xf numFmtId="0" fontId="3" fillId="0" borderId="0" xfId="0" applyFont="1"/>
    <xf numFmtId="0" fontId="5" fillId="0" borderId="0" xfId="1" applyFont="1"/>
    <xf numFmtId="49" fontId="3" fillId="0" borderId="3" xfId="0" applyNumberFormat="1" applyFont="1" applyBorder="1" applyAlignment="1" applyProtection="1">
      <alignment horizontal="justify" vertical="top" wrapText="1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3" fontId="3" fillId="0" borderId="3" xfId="0" applyNumberFormat="1" applyFont="1" applyBorder="1" applyAlignment="1" applyProtection="1">
      <alignment horizontal="center" vertical="center"/>
      <protection locked="0"/>
    </xf>
    <xf numFmtId="0" fontId="24" fillId="0" borderId="3" xfId="0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4" fontId="25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2" xfId="1" applyFont="1" applyBorder="1" applyAlignment="1">
      <alignment horizontal="left" wrapText="1"/>
    </xf>
    <xf numFmtId="0" fontId="6" fillId="0" borderId="0" xfId="1" applyFont="1" applyAlignment="1" applyProtection="1">
      <alignment horizontal="left"/>
      <protection locked="0"/>
    </xf>
    <xf numFmtId="0" fontId="5" fillId="0" borderId="0" xfId="1" applyFont="1" applyAlignment="1" applyProtection="1">
      <alignment horizontal="left"/>
      <protection locked="0"/>
    </xf>
    <xf numFmtId="0" fontId="5" fillId="0" borderId="0" xfId="1" applyFont="1"/>
    <xf numFmtId="167" fontId="3" fillId="0" borderId="3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/>
    <xf numFmtId="4" fontId="3" fillId="0" borderId="0" xfId="0" applyNumberFormat="1" applyFont="1" applyFill="1" applyBorder="1" applyAlignment="1">
      <alignment horizontal="center" wrapText="1"/>
    </xf>
    <xf numFmtId="49" fontId="0" fillId="0" borderId="0" xfId="0" applyNumberFormat="1"/>
    <xf numFmtId="2" fontId="10" fillId="0" borderId="3" xfId="0" applyNumberFormat="1" applyFont="1" applyBorder="1" applyAlignment="1" applyProtection="1">
      <alignment horizontal="center" wrapText="1"/>
      <protection locked="0"/>
    </xf>
    <xf numFmtId="3" fontId="10" fillId="0" borderId="24" xfId="0" applyNumberFormat="1" applyFont="1" applyFill="1" applyBorder="1" applyAlignment="1">
      <alignment horizontal="center" wrapText="1"/>
    </xf>
    <xf numFmtId="2" fontId="10" fillId="0" borderId="24" xfId="0" applyNumberFormat="1" applyFont="1" applyFill="1" applyBorder="1" applyAlignment="1">
      <alignment horizontal="center" wrapText="1"/>
    </xf>
    <xf numFmtId="3" fontId="10" fillId="0" borderId="3" xfId="0" applyNumberFormat="1" applyFont="1" applyFill="1" applyBorder="1" applyAlignment="1">
      <alignment horizontal="center" wrapText="1"/>
    </xf>
    <xf numFmtId="2" fontId="10" fillId="0" borderId="3" xfId="0" applyNumberFormat="1" applyFont="1" applyFill="1" applyBorder="1" applyAlignment="1">
      <alignment horizontal="center" wrapText="1"/>
    </xf>
    <xf numFmtId="0" fontId="26" fillId="0" borderId="0" xfId="0" applyFont="1"/>
    <xf numFmtId="0" fontId="4" fillId="0" borderId="2" xfId="1" applyFont="1" applyBorder="1" applyAlignment="1">
      <alignment horizontal="left" wrapText="1"/>
    </xf>
    <xf numFmtId="0" fontId="4" fillId="0" borderId="3" xfId="1" applyFont="1" applyBorder="1" applyAlignment="1">
      <alignment horizontal="left" wrapText="1"/>
    </xf>
    <xf numFmtId="2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3" xfId="1" applyFont="1" applyBorder="1" applyAlignment="1">
      <alignment wrapText="1"/>
    </xf>
    <xf numFmtId="0" fontId="4" fillId="0" borderId="2" xfId="1" applyFont="1" applyBorder="1" applyAlignment="1">
      <alignment horizontal="center" wrapText="1"/>
    </xf>
    <xf numFmtId="168" fontId="3" fillId="3" borderId="3" xfId="0" applyNumberFormat="1" applyFont="1" applyFill="1" applyBorder="1" applyAlignment="1">
      <alignment horizontal="center" vertical="center"/>
    </xf>
    <xf numFmtId="168" fontId="3" fillId="3" borderId="21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/>
    </xf>
    <xf numFmtId="4" fontId="3" fillId="3" borderId="21" xfId="0" applyNumberFormat="1" applyFont="1" applyFill="1" applyBorder="1" applyAlignment="1">
      <alignment horizontal="center"/>
    </xf>
    <xf numFmtId="0" fontId="2" fillId="0" borderId="24" xfId="0" applyFont="1" applyBorder="1"/>
    <xf numFmtId="0" fontId="3" fillId="0" borderId="21" xfId="0" applyFont="1" applyBorder="1" applyAlignment="1">
      <alignment horizontal="center" vertical="top"/>
    </xf>
    <xf numFmtId="49" fontId="3" fillId="0" borderId="21" xfId="0" applyNumberFormat="1" applyFont="1" applyBorder="1" applyAlignment="1" applyProtection="1">
      <alignment horizontal="justify" vertical="top" wrapText="1"/>
      <protection locked="0"/>
    </xf>
    <xf numFmtId="49" fontId="3" fillId="0" borderId="21" xfId="0" applyNumberFormat="1" applyFont="1" applyBorder="1" applyAlignment="1" applyProtection="1">
      <alignment horizontal="center" vertical="center"/>
      <protection locked="0"/>
    </xf>
    <xf numFmtId="3" fontId="3" fillId="0" borderId="21" xfId="0" applyNumberFormat="1" applyFont="1" applyBorder="1" applyAlignment="1" applyProtection="1">
      <alignment horizontal="center" vertical="center"/>
      <protection locked="0"/>
    </xf>
    <xf numFmtId="167" fontId="3" fillId="0" borderId="21" xfId="0" applyNumberFormat="1" applyFont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21" xfId="0" applyNumberFormat="1" applyFont="1" applyFill="1" applyBorder="1" applyAlignment="1">
      <alignment horizontal="center" vertical="center"/>
    </xf>
    <xf numFmtId="0" fontId="3" fillId="0" borderId="33" xfId="0" applyFont="1" applyBorder="1" applyAlignment="1" applyProtection="1">
      <alignment horizontal="right" vertical="top" wrapText="1"/>
    </xf>
    <xf numFmtId="4" fontId="2" fillId="3" borderId="11" xfId="0" applyNumberFormat="1" applyFont="1" applyFill="1" applyBorder="1" applyAlignment="1" applyProtection="1">
      <alignment horizontal="center" wrapText="1"/>
    </xf>
    <xf numFmtId="4" fontId="2" fillId="3" borderId="11" xfId="0" applyNumberFormat="1" applyFont="1" applyFill="1" applyBorder="1" applyProtection="1"/>
    <xf numFmtId="168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 applyProtection="1">
      <alignment horizontal="right" vertical="top" wrapText="1"/>
    </xf>
    <xf numFmtId="0" fontId="3" fillId="0" borderId="34" xfId="0" applyFont="1" applyBorder="1" applyAlignment="1" applyProtection="1">
      <alignment horizontal="right" vertical="top" wrapText="1"/>
    </xf>
    <xf numFmtId="0" fontId="3" fillId="0" borderId="5" xfId="0" applyFont="1" applyFill="1" applyBorder="1" applyAlignment="1" applyProtection="1">
      <alignment horizontal="right" vertical="top" wrapText="1"/>
    </xf>
    <xf numFmtId="4" fontId="2" fillId="3" borderId="25" xfId="0" applyNumberFormat="1" applyFont="1" applyFill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right" wrapText="1"/>
    </xf>
    <xf numFmtId="0" fontId="3" fillId="0" borderId="3" xfId="0" applyFont="1" applyBorder="1" applyAlignment="1" applyProtection="1">
      <alignment horizontal="right" wrapText="1"/>
    </xf>
    <xf numFmtId="0" fontId="3" fillId="0" borderId="3" xfId="0" applyFont="1" applyFill="1" applyBorder="1" applyAlignment="1" applyProtection="1">
      <alignment horizontal="right" wrapText="1"/>
    </xf>
    <xf numFmtId="168" fontId="3" fillId="9" borderId="5" xfId="0" applyNumberFormat="1" applyFont="1" applyFill="1" applyBorder="1" applyAlignment="1">
      <alignment horizontal="center" vertical="center"/>
    </xf>
    <xf numFmtId="168" fontId="3" fillId="9" borderId="10" xfId="0" applyNumberFormat="1" applyFont="1" applyFill="1" applyBorder="1" applyAlignment="1">
      <alignment horizontal="center" vertical="center"/>
    </xf>
    <xf numFmtId="168" fontId="3" fillId="10" borderId="5" xfId="0" applyNumberFormat="1" applyFont="1" applyFill="1" applyBorder="1" applyAlignment="1">
      <alignment horizontal="center" vertical="center"/>
    </xf>
    <xf numFmtId="168" fontId="3" fillId="10" borderId="3" xfId="0" applyNumberFormat="1" applyFont="1" applyFill="1" applyBorder="1" applyAlignment="1">
      <alignment horizontal="center"/>
    </xf>
    <xf numFmtId="4" fontId="3" fillId="10" borderId="3" xfId="0" applyNumberFormat="1" applyFont="1" applyFill="1" applyBorder="1" applyAlignment="1">
      <alignment horizontal="center"/>
    </xf>
    <xf numFmtId="4" fontId="3" fillId="10" borderId="21" xfId="0" applyNumberFormat="1" applyFont="1" applyFill="1" applyBorder="1" applyAlignment="1">
      <alignment horizontal="center"/>
    </xf>
    <xf numFmtId="168" fontId="3" fillId="0" borderId="24" xfId="0" applyNumberFormat="1" applyFont="1" applyBorder="1" applyAlignment="1">
      <alignment horizontal="center" vertical="center" wrapText="1"/>
    </xf>
    <xf numFmtId="168" fontId="10" fillId="8" borderId="24" xfId="0" applyNumberFormat="1" applyFont="1" applyFill="1" applyBorder="1" applyAlignment="1">
      <alignment horizontal="center" vertical="center"/>
    </xf>
    <xf numFmtId="168" fontId="10" fillId="8" borderId="24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169" fontId="3" fillId="0" borderId="24" xfId="0" applyNumberFormat="1" applyFont="1" applyBorder="1" applyAlignment="1">
      <alignment horizontal="center" vertical="center" wrapText="1"/>
    </xf>
    <xf numFmtId="169" fontId="3" fillId="0" borderId="3" xfId="0" applyNumberFormat="1" applyFont="1" applyBorder="1" applyAlignment="1">
      <alignment horizontal="center" vertical="center"/>
    </xf>
    <xf numFmtId="169" fontId="3" fillId="0" borderId="24" xfId="0" applyNumberFormat="1" applyFont="1" applyBorder="1" applyAlignment="1">
      <alignment horizontal="center" vertical="center"/>
    </xf>
    <xf numFmtId="169" fontId="3" fillId="8" borderId="24" xfId="0" applyNumberFormat="1" applyFont="1" applyFill="1" applyBorder="1" applyAlignment="1">
      <alignment horizontal="center" vertical="center"/>
    </xf>
    <xf numFmtId="169" fontId="3" fillId="8" borderId="24" xfId="0" applyNumberFormat="1" applyFont="1" applyFill="1" applyBorder="1" applyAlignment="1">
      <alignment horizontal="center" vertical="center" wrapText="1"/>
    </xf>
    <xf numFmtId="169" fontId="3" fillId="0" borderId="24" xfId="0" applyNumberFormat="1" applyFont="1" applyBorder="1" applyAlignment="1">
      <alignment horizontal="center" wrapText="1"/>
    </xf>
    <xf numFmtId="169" fontId="10" fillId="8" borderId="24" xfId="0" applyNumberFormat="1" applyFont="1" applyFill="1" applyBorder="1" applyAlignment="1">
      <alignment horizontal="center" wrapText="1"/>
    </xf>
    <xf numFmtId="169" fontId="3" fillId="0" borderId="21" xfId="0" applyNumberFormat="1" applyFont="1" applyBorder="1" applyAlignment="1">
      <alignment horizontal="center" wrapText="1"/>
    </xf>
    <xf numFmtId="169" fontId="3" fillId="8" borderId="24" xfId="0" applyNumberFormat="1" applyFont="1" applyFill="1" applyBorder="1" applyAlignment="1">
      <alignment horizontal="center" wrapText="1"/>
    </xf>
    <xf numFmtId="169" fontId="3" fillId="0" borderId="3" xfId="0" applyNumberFormat="1" applyFont="1" applyBorder="1" applyAlignment="1">
      <alignment horizontal="center" wrapText="1"/>
    </xf>
    <xf numFmtId="168" fontId="3" fillId="3" borderId="3" xfId="0" applyNumberFormat="1" applyFont="1" applyFill="1" applyBorder="1" applyAlignment="1">
      <alignment horizontal="center"/>
    </xf>
    <xf numFmtId="168" fontId="3" fillId="3" borderId="21" xfId="0" applyNumberFormat="1" applyFont="1" applyFill="1" applyBorder="1" applyAlignment="1">
      <alignment horizontal="center"/>
    </xf>
    <xf numFmtId="169" fontId="3" fillId="0" borderId="3" xfId="0" applyNumberFormat="1" applyFont="1" applyBorder="1" applyAlignment="1">
      <alignment horizontal="center"/>
    </xf>
    <xf numFmtId="169" fontId="3" fillId="0" borderId="25" xfId="0" applyNumberFormat="1" applyFont="1" applyBorder="1" applyAlignment="1">
      <alignment horizontal="center"/>
    </xf>
    <xf numFmtId="169" fontId="3" fillId="0" borderId="21" xfId="0" applyNumberFormat="1" applyFont="1" applyBorder="1" applyAlignment="1">
      <alignment horizontal="center"/>
    </xf>
    <xf numFmtId="169" fontId="3" fillId="0" borderId="27" xfId="0" applyNumberFormat="1" applyFont="1" applyBorder="1" applyAlignment="1">
      <alignment horizontal="center"/>
    </xf>
    <xf numFmtId="169" fontId="3" fillId="0" borderId="25" xfId="0" applyNumberFormat="1" applyFont="1" applyBorder="1" applyAlignment="1">
      <alignment horizontal="center" vertical="center"/>
    </xf>
    <xf numFmtId="169" fontId="3" fillId="0" borderId="21" xfId="0" applyNumberFormat="1" applyFont="1" applyBorder="1" applyAlignment="1">
      <alignment horizontal="center" vertical="center"/>
    </xf>
    <xf numFmtId="169" fontId="3" fillId="0" borderId="0" xfId="0" applyNumberFormat="1" applyFont="1" applyBorder="1" applyAlignment="1">
      <alignment horizontal="center" vertical="center"/>
    </xf>
    <xf numFmtId="169" fontId="3" fillId="0" borderId="22" xfId="0" applyNumberFormat="1" applyFont="1" applyBorder="1" applyAlignment="1">
      <alignment horizontal="center" vertical="center"/>
    </xf>
    <xf numFmtId="169" fontId="3" fillId="0" borderId="0" xfId="0" applyNumberFormat="1" applyFont="1" applyAlignment="1">
      <alignment horizontal="center"/>
    </xf>
    <xf numFmtId="169" fontId="3" fillId="0" borderId="0" xfId="0" applyNumberFormat="1" applyFont="1" applyBorder="1" applyAlignment="1">
      <alignment horizontal="center"/>
    </xf>
    <xf numFmtId="169" fontId="3" fillId="0" borderId="22" xfId="0" applyNumberFormat="1" applyFont="1" applyBorder="1" applyAlignment="1">
      <alignment horizontal="center"/>
    </xf>
    <xf numFmtId="169" fontId="10" fillId="0" borderId="0" xfId="0" applyNumberFormat="1" applyFont="1" applyBorder="1" applyAlignment="1">
      <alignment horizontal="left"/>
    </xf>
    <xf numFmtId="169" fontId="2" fillId="0" borderId="24" xfId="0" applyNumberFormat="1" applyFont="1" applyBorder="1" applyAlignment="1">
      <alignment horizontal="center"/>
    </xf>
    <xf numFmtId="169" fontId="0" fillId="0" borderId="21" xfId="0" applyNumberFormat="1" applyBorder="1" applyAlignment="1">
      <alignment horizontal="center" vertical="center"/>
    </xf>
    <xf numFmtId="169" fontId="2" fillId="0" borderId="24" xfId="0" applyNumberFormat="1" applyFont="1" applyBorder="1" applyAlignment="1">
      <alignment horizontal="center" vertical="center"/>
    </xf>
    <xf numFmtId="169" fontId="2" fillId="0" borderId="22" xfId="0" applyNumberFormat="1" applyFont="1" applyBorder="1" applyAlignment="1">
      <alignment horizontal="center" vertical="center"/>
    </xf>
    <xf numFmtId="169" fontId="2" fillId="0" borderId="0" xfId="0" applyNumberFormat="1" applyFont="1" applyAlignment="1">
      <alignment horizontal="center"/>
    </xf>
    <xf numFmtId="169" fontId="2" fillId="0" borderId="22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center"/>
    </xf>
    <xf numFmtId="169" fontId="2" fillId="0" borderId="32" xfId="0" applyNumberFormat="1" applyFont="1" applyBorder="1" applyAlignment="1">
      <alignment horizontal="center" vertical="center"/>
    </xf>
    <xf numFmtId="169" fontId="3" fillId="0" borderId="24" xfId="0" applyNumberFormat="1" applyFont="1" applyBorder="1" applyAlignment="1">
      <alignment horizontal="center"/>
    </xf>
    <xf numFmtId="169" fontId="2" fillId="0" borderId="3" xfId="0" applyNumberFormat="1" applyFont="1" applyBorder="1" applyAlignment="1">
      <alignment horizontal="center"/>
    </xf>
    <xf numFmtId="169" fontId="3" fillId="0" borderId="5" xfId="0" applyNumberFormat="1" applyFont="1" applyBorder="1" applyProtection="1"/>
    <xf numFmtId="169" fontId="3" fillId="0" borderId="10" xfId="0" applyNumberFormat="1" applyFont="1" applyBorder="1" applyProtection="1"/>
    <xf numFmtId="169" fontId="3" fillId="0" borderId="10" xfId="0" applyNumberFormat="1" applyFont="1" applyFill="1" applyBorder="1" applyProtection="1"/>
    <xf numFmtId="169" fontId="8" fillId="0" borderId="8" xfId="0" applyNumberFormat="1" applyFont="1" applyBorder="1" applyAlignment="1" applyProtection="1">
      <alignment vertical="center"/>
    </xf>
    <xf numFmtId="169" fontId="2" fillId="3" borderId="5" xfId="0" applyNumberFormat="1" applyFont="1" applyFill="1" applyBorder="1" applyAlignment="1" applyProtection="1">
      <alignment horizontal="center" wrapText="1"/>
    </xf>
    <xf numFmtId="169" fontId="3" fillId="0" borderId="0" xfId="0" applyNumberFormat="1" applyFont="1" applyProtection="1"/>
    <xf numFmtId="169" fontId="3" fillId="0" borderId="5" xfId="0" applyNumberFormat="1" applyFont="1" applyBorder="1" applyAlignment="1" applyProtection="1">
      <alignment vertical="top" wrapText="1"/>
    </xf>
    <xf numFmtId="169" fontId="3" fillId="0" borderId="5" xfId="0" applyNumberFormat="1" applyFont="1" applyBorder="1" applyAlignment="1" applyProtection="1">
      <alignment horizontal="right" vertical="top"/>
    </xf>
    <xf numFmtId="169" fontId="3" fillId="0" borderId="5" xfId="0" applyNumberFormat="1" applyFont="1" applyBorder="1" applyAlignment="1" applyProtection="1">
      <alignment horizontal="right"/>
    </xf>
    <xf numFmtId="169" fontId="3" fillId="0" borderId="0" xfId="0" applyNumberFormat="1" applyFont="1" applyBorder="1" applyAlignment="1" applyProtection="1">
      <alignment horizontal="right"/>
    </xf>
    <xf numFmtId="169" fontId="10" fillId="0" borderId="8" xfId="0" applyNumberFormat="1" applyFont="1" applyFill="1" applyBorder="1" applyAlignment="1" applyProtection="1">
      <alignment horizontal="right" vertical="center"/>
    </xf>
    <xf numFmtId="169" fontId="3" fillId="0" borderId="0" xfId="0" applyNumberFormat="1" applyFont="1" applyBorder="1" applyProtection="1"/>
    <xf numFmtId="169" fontId="3" fillId="0" borderId="0" xfId="0" applyNumberFormat="1" applyFont="1" applyFill="1" applyProtection="1"/>
    <xf numFmtId="169" fontId="3" fillId="0" borderId="8" xfId="0" applyNumberFormat="1" applyFont="1" applyBorder="1" applyAlignment="1" applyProtection="1">
      <alignment horizontal="center" vertical="center" wrapText="1"/>
    </xf>
    <xf numFmtId="169" fontId="3" fillId="0" borderId="8" xfId="0" applyNumberFormat="1" applyFont="1" applyBorder="1" applyAlignment="1" applyProtection="1">
      <alignment horizontal="right" vertical="center" wrapText="1"/>
    </xf>
    <xf numFmtId="169" fontId="0" fillId="0" borderId="0" xfId="0" applyNumberFormat="1" applyProtection="1"/>
    <xf numFmtId="169" fontId="3" fillId="0" borderId="3" xfId="0" applyNumberFormat="1" applyFont="1" applyBorder="1" applyAlignment="1" applyProtection="1">
      <alignment horizontal="center"/>
    </xf>
    <xf numFmtId="169" fontId="2" fillId="2" borderId="13" xfId="0" applyNumberFormat="1" applyFont="1" applyFill="1" applyBorder="1" applyAlignment="1" applyProtection="1">
      <alignment horizontal="center"/>
    </xf>
    <xf numFmtId="169" fontId="3" fillId="0" borderId="13" xfId="0" applyNumberFormat="1" applyFont="1" applyBorder="1" applyProtection="1"/>
    <xf numFmtId="169" fontId="3" fillId="0" borderId="3" xfId="0" applyNumberFormat="1" applyFont="1" applyBorder="1" applyProtection="1"/>
    <xf numFmtId="169" fontId="3" fillId="4" borderId="16" xfId="0" applyNumberFormat="1" applyFont="1" applyFill="1" applyBorder="1" applyProtection="1"/>
    <xf numFmtId="169" fontId="3" fillId="0" borderId="3" xfId="0" applyNumberFormat="1" applyFont="1" applyFill="1" applyBorder="1" applyProtection="1"/>
    <xf numFmtId="169" fontId="3" fillId="0" borderId="16" xfId="0" applyNumberFormat="1" applyFont="1" applyFill="1" applyBorder="1" applyProtection="1"/>
    <xf numFmtId="169" fontId="3" fillId="0" borderId="3" xfId="0" applyNumberFormat="1" applyFont="1" applyBorder="1" applyAlignment="1" applyProtection="1">
      <alignment horizontal="right"/>
    </xf>
    <xf numFmtId="169" fontId="3" fillId="4" borderId="16" xfId="0" applyNumberFormat="1" applyFont="1" applyFill="1" applyBorder="1" applyAlignment="1" applyProtection="1">
      <alignment horizontal="right"/>
    </xf>
    <xf numFmtId="169" fontId="3" fillId="0" borderId="3" xfId="0" applyNumberFormat="1" applyFont="1" applyBorder="1" applyAlignment="1" applyProtection="1"/>
    <xf numFmtId="169" fontId="3" fillId="0" borderId="3" xfId="0" applyNumberFormat="1" applyFont="1" applyFill="1" applyBorder="1" applyAlignment="1" applyProtection="1">
      <alignment horizontal="right"/>
    </xf>
    <xf numFmtId="168" fontId="3" fillId="3" borderId="3" xfId="0" applyNumberFormat="1" applyFont="1" applyFill="1" applyBorder="1" applyAlignment="1" applyProtection="1">
      <alignment horizontal="center" wrapText="1"/>
    </xf>
    <xf numFmtId="168" fontId="3" fillId="0" borderId="3" xfId="0" applyNumberFormat="1" applyFont="1" applyBorder="1" applyAlignment="1" applyProtection="1">
      <alignment horizontal="center"/>
    </xf>
    <xf numFmtId="168" fontId="2" fillId="0" borderId="3" xfId="0" applyNumberFormat="1" applyFont="1" applyBorder="1" applyAlignment="1" applyProtection="1">
      <alignment horizontal="center"/>
    </xf>
    <xf numFmtId="168" fontId="0" fillId="0" borderId="0" xfId="0" applyNumberFormat="1" applyProtection="1"/>
    <xf numFmtId="168" fontId="0" fillId="0" borderId="0" xfId="0" applyNumberFormat="1" applyFill="1" applyProtection="1"/>
    <xf numFmtId="3" fontId="10" fillId="0" borderId="3" xfId="0" applyNumberFormat="1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5" fillId="0" borderId="0" xfId="1" applyFont="1" applyProtection="1">
      <protection locked="0"/>
    </xf>
    <xf numFmtId="0" fontId="6" fillId="0" borderId="0" xfId="1" applyFont="1" applyAlignment="1" applyProtection="1">
      <alignment horizontal="left"/>
      <protection locked="0"/>
    </xf>
    <xf numFmtId="3" fontId="6" fillId="0" borderId="3" xfId="0" applyNumberFormat="1" applyFont="1" applyBorder="1" applyAlignment="1">
      <alignment horizontal="left"/>
    </xf>
    <xf numFmtId="0" fontId="3" fillId="0" borderId="21" xfId="0" applyFont="1" applyBorder="1" applyAlignment="1">
      <alignment horizontal="left" wrapText="1"/>
    </xf>
    <xf numFmtId="3" fontId="10" fillId="0" borderId="28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10" fillId="0" borderId="22" xfId="0" applyNumberFormat="1" applyFont="1" applyBorder="1" applyAlignment="1">
      <alignment horizontal="right"/>
    </xf>
    <xf numFmtId="0" fontId="0" fillId="0" borderId="29" xfId="0" applyBorder="1"/>
    <xf numFmtId="3" fontId="2" fillId="0" borderId="1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0" fontId="0" fillId="0" borderId="13" xfId="0" applyBorder="1"/>
    <xf numFmtId="0" fontId="2" fillId="0" borderId="3" xfId="0" applyFont="1" applyBorder="1" applyAlignment="1">
      <alignment horizontal="left"/>
    </xf>
    <xf numFmtId="3" fontId="10" fillId="0" borderId="23" xfId="0" applyNumberFormat="1" applyFont="1" applyBorder="1" applyAlignment="1">
      <alignment horizontal="right"/>
    </xf>
    <xf numFmtId="0" fontId="2" fillId="0" borderId="18" xfId="0" applyFont="1" applyBorder="1" applyAlignment="1">
      <alignment horizontal="right" wrapText="1"/>
    </xf>
    <xf numFmtId="0" fontId="2" fillId="0" borderId="19" xfId="0" applyFont="1" applyBorder="1" applyAlignment="1">
      <alignment horizontal="right" wrapText="1"/>
    </xf>
    <xf numFmtId="0" fontId="2" fillId="0" borderId="20" xfId="0" applyFont="1" applyBorder="1" applyAlignment="1">
      <alignment horizontal="right" wrapText="1"/>
    </xf>
    <xf numFmtId="0" fontId="2" fillId="6" borderId="1" xfId="0" applyFont="1" applyFill="1" applyBorder="1" applyAlignment="1">
      <alignment horizontal="right" wrapText="1"/>
    </xf>
    <xf numFmtId="0" fontId="2" fillId="6" borderId="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3" fontId="10" fillId="0" borderId="29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13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 wrapText="1"/>
    </xf>
    <xf numFmtId="4" fontId="3" fillId="0" borderId="13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left"/>
    </xf>
    <xf numFmtId="4" fontId="3" fillId="0" borderId="13" xfId="0" applyNumberFormat="1" applyFont="1" applyBorder="1" applyAlignment="1">
      <alignment horizontal="left"/>
    </xf>
    <xf numFmtId="0" fontId="3" fillId="0" borderId="0" xfId="0" applyFont="1"/>
    <xf numFmtId="0" fontId="2" fillId="6" borderId="17" xfId="0" applyFont="1" applyFill="1" applyBorder="1" applyAlignment="1">
      <alignment horizontal="right" wrapText="1"/>
    </xf>
    <xf numFmtId="0" fontId="2" fillId="6" borderId="22" xfId="0" applyFont="1" applyFill="1" applyBorder="1" applyAlignment="1">
      <alignment horizontal="right" wrapText="1"/>
    </xf>
    <xf numFmtId="0" fontId="2" fillId="6" borderId="23" xfId="0" applyFont="1" applyFill="1" applyBorder="1" applyAlignment="1">
      <alignment horizontal="right" wrapText="1"/>
    </xf>
    <xf numFmtId="0" fontId="2" fillId="0" borderId="18" xfId="0" applyFont="1" applyBorder="1" applyAlignment="1" applyProtection="1">
      <alignment horizontal="right" wrapText="1"/>
    </xf>
    <xf numFmtId="0" fontId="2" fillId="0" borderId="19" xfId="0" applyFont="1" applyBorder="1" applyAlignment="1" applyProtection="1">
      <alignment horizontal="right" wrapText="1"/>
    </xf>
    <xf numFmtId="0" fontId="2" fillId="0" borderId="20" xfId="0" applyFont="1" applyBorder="1" applyAlignment="1" applyProtection="1">
      <alignment horizontal="right" wrapText="1"/>
    </xf>
    <xf numFmtId="0" fontId="2" fillId="6" borderId="1" xfId="0" applyNumberFormat="1" applyFont="1" applyFill="1" applyBorder="1" applyAlignment="1" applyProtection="1">
      <alignment horizontal="right" wrapText="1"/>
    </xf>
    <xf numFmtId="0" fontId="2" fillId="6" borderId="2" xfId="0" applyNumberFormat="1" applyFont="1" applyFill="1" applyBorder="1" applyAlignment="1" applyProtection="1">
      <alignment horizontal="right" wrapText="1"/>
    </xf>
    <xf numFmtId="0" fontId="2" fillId="6" borderId="13" xfId="0" applyNumberFormat="1" applyFont="1" applyFill="1" applyBorder="1" applyAlignment="1" applyProtection="1">
      <alignment horizontal="right" wrapText="1"/>
    </xf>
    <xf numFmtId="0" fontId="2" fillId="2" borderId="3" xfId="0" applyFont="1" applyFill="1" applyBorder="1" applyAlignment="1" applyProtection="1">
      <alignment horizontal="left"/>
    </xf>
    <xf numFmtId="4" fontId="3" fillId="0" borderId="3" xfId="0" applyNumberFormat="1" applyFont="1" applyFill="1" applyBorder="1" applyAlignment="1" applyProtection="1">
      <alignment horizontal="left" wrapText="1"/>
    </xf>
    <xf numFmtId="4" fontId="3" fillId="0" borderId="1" xfId="0" applyNumberFormat="1" applyFont="1" applyFill="1" applyBorder="1" applyAlignment="1" applyProtection="1">
      <alignment horizontal="left"/>
    </xf>
    <xf numFmtId="4" fontId="3" fillId="0" borderId="2" xfId="0" applyNumberFormat="1" applyFont="1" applyFill="1" applyBorder="1" applyAlignment="1" applyProtection="1">
      <alignment horizontal="left"/>
    </xf>
    <xf numFmtId="4" fontId="3" fillId="0" borderId="13" xfId="0" applyNumberFormat="1" applyFont="1" applyFill="1" applyBorder="1" applyAlignment="1" applyProtection="1">
      <alignment horizontal="left"/>
    </xf>
    <xf numFmtId="0" fontId="3" fillId="0" borderId="18" xfId="0" applyFont="1" applyFill="1" applyBorder="1" applyAlignment="1" applyProtection="1">
      <alignment horizontal="left" wrapText="1"/>
    </xf>
    <xf numFmtId="0" fontId="3" fillId="0" borderId="19" xfId="0" applyFont="1" applyFill="1" applyBorder="1" applyAlignment="1" applyProtection="1">
      <alignment horizontal="left" wrapText="1"/>
    </xf>
    <xf numFmtId="0" fontId="0" fillId="0" borderId="20" xfId="0" applyBorder="1" applyAlignment="1" applyProtection="1">
      <alignment horizontal="left"/>
    </xf>
    <xf numFmtId="3" fontId="10" fillId="0" borderId="17" xfId="0" applyNumberFormat="1" applyFont="1" applyBorder="1" applyAlignment="1" applyProtection="1">
      <alignment horizontal="right"/>
    </xf>
    <xf numFmtId="3" fontId="10" fillId="0" borderId="22" xfId="0" applyNumberFormat="1" applyFont="1" applyBorder="1" applyAlignment="1" applyProtection="1">
      <alignment horizontal="right"/>
    </xf>
    <xf numFmtId="3" fontId="10" fillId="0" borderId="23" xfId="0" applyNumberFormat="1" applyFont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 wrapText="1"/>
    </xf>
    <xf numFmtId="0" fontId="2" fillId="2" borderId="2" xfId="0" applyFont="1" applyFill="1" applyBorder="1" applyAlignment="1" applyProtection="1">
      <alignment horizontal="right" wrapText="1"/>
    </xf>
    <xf numFmtId="0" fontId="2" fillId="2" borderId="13" xfId="0" applyFont="1" applyFill="1" applyBorder="1" applyAlignment="1" applyProtection="1">
      <alignment horizontal="right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left"/>
    </xf>
    <xf numFmtId="14" fontId="3" fillId="0" borderId="4" xfId="0" applyNumberFormat="1" applyFont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3" xfId="1" applyFont="1" applyBorder="1" applyAlignment="1" applyProtection="1">
      <alignment horizontal="left" wrapText="1"/>
    </xf>
    <xf numFmtId="0" fontId="4" fillId="0" borderId="1" xfId="1" applyFont="1" applyBorder="1" applyAlignment="1" applyProtection="1">
      <alignment horizontal="left" wrapText="1"/>
    </xf>
    <xf numFmtId="0" fontId="5" fillId="0" borderId="0" xfId="1" applyFont="1" applyAlignment="1" applyProtection="1">
      <protection locked="0"/>
    </xf>
    <xf numFmtId="0" fontId="5" fillId="0" borderId="0" xfId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</xf>
    <xf numFmtId="3" fontId="10" fillId="0" borderId="3" xfId="0" applyNumberFormat="1" applyFont="1" applyBorder="1" applyAlignment="1">
      <alignment horizontal="left" wrapText="1"/>
    </xf>
    <xf numFmtId="3" fontId="10" fillId="0" borderId="25" xfId="0" applyNumberFormat="1" applyFont="1" applyBorder="1" applyAlignment="1">
      <alignment horizontal="left"/>
    </xf>
    <xf numFmtId="3" fontId="10" fillId="0" borderId="25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 vertical="center"/>
    </xf>
    <xf numFmtId="4" fontId="3" fillId="0" borderId="13" xfId="0" applyNumberFormat="1" applyFont="1" applyBorder="1" applyAlignment="1">
      <alignment horizontal="left" vertical="center"/>
    </xf>
    <xf numFmtId="3" fontId="10" fillId="0" borderId="21" xfId="0" applyNumberFormat="1" applyFont="1" applyBorder="1" applyAlignment="1">
      <alignment horizontal="left" wrapText="1"/>
    </xf>
    <xf numFmtId="3" fontId="10" fillId="0" borderId="21" xfId="0" applyNumberFormat="1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10" fillId="0" borderId="3" xfId="0" applyFont="1" applyBorder="1" applyAlignment="1">
      <alignment horizontal="left" wrapText="1"/>
    </xf>
    <xf numFmtId="0" fontId="2" fillId="0" borderId="24" xfId="0" applyFont="1" applyBorder="1" applyAlignment="1">
      <alignment horizontal="left"/>
    </xf>
    <xf numFmtId="3" fontId="10" fillId="0" borderId="3" xfId="0" applyNumberFormat="1" applyFont="1" applyBorder="1" applyAlignment="1">
      <alignment horizontal="right"/>
    </xf>
    <xf numFmtId="3" fontId="2" fillId="0" borderId="24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3" fillId="0" borderId="20" xfId="0" applyFont="1" applyBorder="1" applyAlignment="1">
      <alignment horizontal="left" wrapText="1"/>
    </xf>
    <xf numFmtId="3" fontId="10" fillId="0" borderId="24" xfId="0" applyNumberFormat="1" applyFont="1" applyBorder="1" applyAlignment="1">
      <alignment horizontal="right"/>
    </xf>
    <xf numFmtId="0" fontId="2" fillId="0" borderId="24" xfId="0" applyFont="1" applyBorder="1" applyAlignment="1">
      <alignment horizontal="right" wrapText="1"/>
    </xf>
    <xf numFmtId="0" fontId="2" fillId="2" borderId="3" xfId="0" applyFont="1" applyFill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3" fillId="0" borderId="9" xfId="0" applyFont="1" applyBorder="1"/>
    <xf numFmtId="0" fontId="3" fillId="0" borderId="30" xfId="0" applyFont="1" applyBorder="1"/>
    <xf numFmtId="0" fontId="3" fillId="0" borderId="10" xfId="0" applyFont="1" applyBorder="1"/>
    <xf numFmtId="0" fontId="3" fillId="0" borderId="21" xfId="0" applyFont="1" applyBorder="1" applyAlignment="1">
      <alignment horizontal="left"/>
    </xf>
    <xf numFmtId="3" fontId="6" fillId="0" borderId="24" xfId="0" applyNumberFormat="1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10" fillId="0" borderId="2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0" xfId="1" applyFont="1"/>
    <xf numFmtId="0" fontId="4" fillId="0" borderId="0" xfId="1" applyFont="1" applyAlignment="1" applyProtection="1">
      <alignment horizontal="left"/>
      <protection locked="0"/>
    </xf>
    <xf numFmtId="0" fontId="4" fillId="0" borderId="0" xfId="1" applyFont="1" applyAlignment="1" applyProtection="1">
      <alignment wrapText="1"/>
      <protection locked="0"/>
    </xf>
    <xf numFmtId="3" fontId="2" fillId="0" borderId="3" xfId="0" applyNumberFormat="1" applyFont="1" applyBorder="1" applyAlignment="1">
      <alignment horizontal="right"/>
    </xf>
    <xf numFmtId="0" fontId="6" fillId="8" borderId="24" xfId="0" applyFont="1" applyFill="1" applyBorder="1" applyAlignment="1">
      <alignment horizontal="left"/>
    </xf>
    <xf numFmtId="0" fontId="3" fillId="8" borderId="24" xfId="0" applyFont="1" applyFill="1" applyBorder="1" applyAlignment="1">
      <alignment horizontal="left"/>
    </xf>
    <xf numFmtId="3" fontId="6" fillId="8" borderId="24" xfId="0" applyNumberFormat="1" applyFont="1" applyFill="1" applyBorder="1" applyAlignment="1">
      <alignment horizontal="left"/>
    </xf>
    <xf numFmtId="3" fontId="10" fillId="0" borderId="24" xfId="0" applyNumberFormat="1" applyFont="1" applyBorder="1" applyAlignment="1">
      <alignment horizontal="left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19BD4-B849-40FB-8D5E-259464766947}">
  <dimension ref="B2:H40"/>
  <sheetViews>
    <sheetView topLeftCell="A7" zoomScale="85" zoomScaleNormal="85" zoomScaleSheetLayoutView="90" workbookViewId="0">
      <selection activeCell="L27" sqref="L27"/>
    </sheetView>
  </sheetViews>
  <sheetFormatPr defaultRowHeight="15" x14ac:dyDescent="0.25"/>
  <cols>
    <col min="1" max="1" width="2.28515625" customWidth="1"/>
    <col min="2" max="2" width="30.28515625" customWidth="1"/>
    <col min="3" max="3" width="19.42578125" customWidth="1"/>
    <col min="4" max="5" width="15.28515625" customWidth="1"/>
    <col min="6" max="6" width="17.140625" customWidth="1"/>
    <col min="7" max="7" width="17.42578125" customWidth="1"/>
    <col min="8" max="8" width="16" customWidth="1"/>
    <col min="9" max="9" width="3.7109375" customWidth="1"/>
    <col min="11" max="11" width="22.28515625" customWidth="1"/>
  </cols>
  <sheetData>
    <row r="2" spans="2:8" ht="18.75" customHeight="1" x14ac:dyDescent="0.25">
      <c r="B2" s="379" t="s">
        <v>0</v>
      </c>
      <c r="C2" s="380"/>
      <c r="D2" s="380"/>
      <c r="E2" s="380"/>
      <c r="F2" s="274"/>
      <c r="G2" s="275" t="s">
        <v>481</v>
      </c>
    </row>
    <row r="3" spans="2:8" ht="10.5" customHeight="1" x14ac:dyDescent="0.25">
      <c r="B3" s="247"/>
      <c r="C3" s="247"/>
      <c r="D3" s="247"/>
      <c r="E3" s="247"/>
      <c r="F3" s="247"/>
      <c r="G3" s="246"/>
    </row>
    <row r="4" spans="2:8" ht="18.75" customHeight="1" x14ac:dyDescent="0.25">
      <c r="B4" s="382" t="s">
        <v>307</v>
      </c>
      <c r="C4" s="382"/>
      <c r="D4" s="382"/>
      <c r="E4" s="382"/>
      <c r="F4" s="382"/>
      <c r="G4" s="7"/>
    </row>
    <row r="5" spans="2:8" ht="20.25" customHeight="1" x14ac:dyDescent="0.25">
      <c r="B5" s="245" t="s">
        <v>298</v>
      </c>
      <c r="C5" s="245"/>
      <c r="D5" s="245"/>
      <c r="E5" s="245"/>
      <c r="F5" s="245"/>
      <c r="G5" s="245"/>
      <c r="H5" s="256"/>
    </row>
    <row r="6" spans="2:8" ht="20.45" customHeight="1" x14ac:dyDescent="0.25">
      <c r="B6" s="383" t="s">
        <v>483</v>
      </c>
      <c r="C6" s="383"/>
      <c r="D6" s="383"/>
      <c r="E6" s="383"/>
      <c r="F6" s="383"/>
      <c r="G6" s="7"/>
    </row>
    <row r="7" spans="2:8" x14ac:dyDescent="0.25">
      <c r="B7" s="123"/>
      <c r="C7" s="247"/>
      <c r="D7" s="247"/>
      <c r="E7" s="247"/>
      <c r="F7" s="247"/>
      <c r="G7" s="246"/>
    </row>
    <row r="8" spans="2:8" ht="49.5" customHeight="1" x14ac:dyDescent="0.25">
      <c r="B8" s="265" t="s">
        <v>308</v>
      </c>
    </row>
    <row r="9" spans="2:8" ht="54.75" customHeight="1" x14ac:dyDescent="0.25">
      <c r="B9" s="384" t="s">
        <v>450</v>
      </c>
      <c r="C9" s="384"/>
      <c r="D9" s="263" t="s">
        <v>466</v>
      </c>
      <c r="E9" s="276" t="s">
        <v>467</v>
      </c>
      <c r="F9" s="186" t="s">
        <v>451</v>
      </c>
      <c r="G9" s="263" t="s">
        <v>4</v>
      </c>
      <c r="H9" s="170" t="s">
        <v>452</v>
      </c>
    </row>
    <row r="10" spans="2:8" ht="24" customHeight="1" x14ac:dyDescent="0.25">
      <c r="B10" s="378" t="s">
        <v>453</v>
      </c>
      <c r="C10" s="378"/>
      <c r="D10" s="193">
        <v>892.1</v>
      </c>
      <c r="E10" s="279"/>
      <c r="F10" s="156" t="s">
        <v>454</v>
      </c>
      <c r="G10" s="313">
        <f>D10*E10</f>
        <v>0</v>
      </c>
      <c r="H10" s="313">
        <f>G10*22</f>
        <v>0</v>
      </c>
    </row>
    <row r="11" spans="2:8" ht="21" customHeight="1" x14ac:dyDescent="0.25">
      <c r="B11" s="378" t="s">
        <v>453</v>
      </c>
      <c r="C11" s="378"/>
      <c r="D11" s="193">
        <v>34.5</v>
      </c>
      <c r="E11" s="279"/>
      <c r="F11" s="156" t="s">
        <v>400</v>
      </c>
      <c r="G11" s="313">
        <f>D11*E11</f>
        <v>0</v>
      </c>
      <c r="H11" s="313">
        <f>G11*1</f>
        <v>0</v>
      </c>
    </row>
    <row r="12" spans="2:8" ht="22.5" customHeight="1" thickBot="1" x14ac:dyDescent="0.3">
      <c r="B12" s="378" t="s">
        <v>455</v>
      </c>
      <c r="C12" s="378"/>
      <c r="D12" s="193">
        <v>2174</v>
      </c>
      <c r="E12" s="280"/>
      <c r="F12" s="156" t="s">
        <v>9</v>
      </c>
      <c r="G12" s="313">
        <f>D12*E12</f>
        <v>0</v>
      </c>
      <c r="H12" s="329">
        <f>G12*12</f>
        <v>0</v>
      </c>
    </row>
    <row r="13" spans="2:8" ht="21.75" customHeight="1" thickTop="1" x14ac:dyDescent="0.25">
      <c r="B13" s="386" t="s">
        <v>456</v>
      </c>
      <c r="C13" s="387"/>
      <c r="D13" s="387"/>
      <c r="E13" s="388"/>
      <c r="F13" s="387"/>
      <c r="G13" s="389"/>
      <c r="H13" s="344">
        <f>H10+H11+H12</f>
        <v>0</v>
      </c>
    </row>
    <row r="14" spans="2:8" ht="27" customHeight="1" x14ac:dyDescent="0.25">
      <c r="B14" s="390" t="s">
        <v>376</v>
      </c>
      <c r="C14" s="391"/>
      <c r="D14" s="391"/>
      <c r="E14" s="391"/>
      <c r="F14" s="391"/>
      <c r="G14" s="392"/>
      <c r="H14" s="345">
        <f>H13*48</f>
        <v>0</v>
      </c>
    </row>
    <row r="15" spans="2:8" ht="8.25" customHeight="1" x14ac:dyDescent="0.25">
      <c r="B15" s="167"/>
      <c r="C15" s="167"/>
      <c r="D15" s="167"/>
      <c r="E15" s="167"/>
      <c r="F15" s="167"/>
      <c r="G15" s="168"/>
    </row>
    <row r="16" spans="2:8" ht="10.5" customHeight="1" x14ac:dyDescent="0.25">
      <c r="B16" s="143"/>
      <c r="C16" s="246"/>
      <c r="D16" s="144"/>
      <c r="E16" s="246"/>
      <c r="F16" s="246"/>
      <c r="G16" s="246"/>
    </row>
    <row r="17" spans="2:7" ht="19.5" customHeight="1" x14ac:dyDescent="0.25">
      <c r="B17" s="124" t="s">
        <v>377</v>
      </c>
      <c r="C17" s="246"/>
      <c r="D17" s="246"/>
      <c r="E17" s="246"/>
      <c r="F17" s="246"/>
      <c r="G17" s="246"/>
    </row>
    <row r="18" spans="2:7" ht="63" customHeight="1" x14ac:dyDescent="0.25">
      <c r="B18" s="393" t="s">
        <v>450</v>
      </c>
      <c r="C18" s="393"/>
      <c r="D18" s="263" t="s">
        <v>466</v>
      </c>
      <c r="E18" s="264" t="s">
        <v>431</v>
      </c>
      <c r="F18" s="212" t="s">
        <v>379</v>
      </c>
      <c r="G18" s="212" t="s">
        <v>457</v>
      </c>
    </row>
    <row r="19" spans="2:7" ht="46.5" customHeight="1" x14ac:dyDescent="0.25">
      <c r="B19" s="381" t="s">
        <v>458</v>
      </c>
      <c r="C19" s="381"/>
      <c r="D19" s="130">
        <v>3419.3</v>
      </c>
      <c r="E19" s="281"/>
      <c r="F19" s="172">
        <v>2</v>
      </c>
      <c r="G19" s="130">
        <f>F19*E19</f>
        <v>0</v>
      </c>
    </row>
    <row r="20" spans="2:7" ht="18" customHeight="1" x14ac:dyDescent="0.25">
      <c r="B20" s="381" t="s">
        <v>459</v>
      </c>
      <c r="C20" s="381"/>
      <c r="D20" s="130">
        <v>1161.2</v>
      </c>
      <c r="E20" s="281"/>
      <c r="F20" s="172">
        <v>2</v>
      </c>
      <c r="G20" s="130">
        <f>F20*E20</f>
        <v>0</v>
      </c>
    </row>
    <row r="21" spans="2:7" ht="15.75" customHeight="1" x14ac:dyDescent="0.25">
      <c r="B21" s="381" t="s">
        <v>460</v>
      </c>
      <c r="C21" s="381"/>
      <c r="D21" s="130">
        <v>822.2</v>
      </c>
      <c r="E21" s="281"/>
      <c r="F21" s="172">
        <v>2</v>
      </c>
      <c r="G21" s="130">
        <f>F21*E21</f>
        <v>0</v>
      </c>
    </row>
    <row r="22" spans="2:7" ht="15.75" thickBot="1" x14ac:dyDescent="0.3">
      <c r="B22" s="385" t="s">
        <v>461</v>
      </c>
      <c r="C22" s="385"/>
      <c r="D22" s="135">
        <v>798.7</v>
      </c>
      <c r="E22" s="282"/>
      <c r="F22" s="235">
        <v>2</v>
      </c>
      <c r="G22" s="135">
        <f>F22*E22</f>
        <v>0</v>
      </c>
    </row>
    <row r="23" spans="2:7" ht="24" customHeight="1" thickTop="1" x14ac:dyDescent="0.25">
      <c r="B23" s="386" t="s">
        <v>384</v>
      </c>
      <c r="C23" s="387"/>
      <c r="D23" s="387"/>
      <c r="E23" s="388"/>
      <c r="F23" s="401"/>
      <c r="G23" s="142">
        <f>G22+G21+G20+G19</f>
        <v>0</v>
      </c>
    </row>
    <row r="24" spans="2:7" ht="19.5" customHeight="1" x14ac:dyDescent="0.25">
      <c r="B24" s="402" t="s">
        <v>385</v>
      </c>
      <c r="C24" s="403"/>
      <c r="D24" s="403"/>
      <c r="E24" s="403"/>
      <c r="F24" s="404"/>
      <c r="G24" s="131">
        <f>G23*4</f>
        <v>0</v>
      </c>
    </row>
    <row r="25" spans="2:7" ht="25.5" customHeight="1" x14ac:dyDescent="0.25">
      <c r="B25" s="175"/>
      <c r="C25" s="175"/>
      <c r="D25" s="175"/>
      <c r="E25" s="175"/>
      <c r="F25" s="176"/>
      <c r="G25" s="246"/>
    </row>
    <row r="26" spans="2:7" ht="45" customHeight="1" x14ac:dyDescent="0.25">
      <c r="B26" s="393" t="s">
        <v>462</v>
      </c>
      <c r="C26" s="393"/>
      <c r="D26" s="393"/>
      <c r="E26" s="212" t="s">
        <v>266</v>
      </c>
      <c r="F26" s="212" t="s">
        <v>267</v>
      </c>
      <c r="G26" s="212" t="s">
        <v>457</v>
      </c>
    </row>
    <row r="27" spans="2:7" ht="45.75" customHeight="1" x14ac:dyDescent="0.25">
      <c r="B27" s="405" t="s">
        <v>269</v>
      </c>
      <c r="C27" s="406"/>
      <c r="D27" s="407"/>
      <c r="E27" s="170">
        <v>800</v>
      </c>
      <c r="F27" s="281"/>
      <c r="G27" s="130">
        <f>F27*E27</f>
        <v>0</v>
      </c>
    </row>
    <row r="28" spans="2:7" ht="22.5" customHeight="1" thickBot="1" x14ac:dyDescent="0.3">
      <c r="B28" s="408" t="s">
        <v>270</v>
      </c>
      <c r="C28" s="409"/>
      <c r="D28" s="410"/>
      <c r="E28" s="170">
        <v>400</v>
      </c>
      <c r="F28" s="282"/>
      <c r="G28" s="135">
        <f>F28*E28</f>
        <v>0</v>
      </c>
    </row>
    <row r="29" spans="2:7" ht="22.5" customHeight="1" thickTop="1" x14ac:dyDescent="0.25">
      <c r="B29" s="386" t="s">
        <v>274</v>
      </c>
      <c r="C29" s="387"/>
      <c r="D29" s="387"/>
      <c r="E29" s="387"/>
      <c r="F29" s="394"/>
      <c r="G29" s="142">
        <f>G27+G28</f>
        <v>0</v>
      </c>
    </row>
    <row r="30" spans="2:7" ht="24" customHeight="1" thickBot="1" x14ac:dyDescent="0.3">
      <c r="B30" s="395" t="s">
        <v>275</v>
      </c>
      <c r="C30" s="396"/>
      <c r="D30" s="396"/>
      <c r="E30" s="396"/>
      <c r="F30" s="397"/>
      <c r="G30" s="177">
        <f>G29*4</f>
        <v>0</v>
      </c>
    </row>
    <row r="31" spans="2:7" ht="26.1" customHeight="1" thickTop="1" x14ac:dyDescent="0.25">
      <c r="B31" s="398" t="s">
        <v>276</v>
      </c>
      <c r="C31" s="399"/>
      <c r="D31" s="399"/>
      <c r="E31" s="399"/>
      <c r="F31" s="400"/>
      <c r="G31" s="178">
        <f>G30+G24+H14</f>
        <v>0</v>
      </c>
    </row>
    <row r="32" spans="2:7" x14ac:dyDescent="0.25">
      <c r="B32" s="246"/>
      <c r="C32" s="246"/>
      <c r="D32" s="246"/>
      <c r="E32" s="246"/>
      <c r="F32" s="246"/>
      <c r="G32" s="246"/>
    </row>
    <row r="33" spans="2:7" x14ac:dyDescent="0.25">
      <c r="B33" s="246" t="s">
        <v>277</v>
      </c>
      <c r="C33" s="246"/>
      <c r="D33" s="246"/>
      <c r="E33" s="246"/>
      <c r="F33" s="246"/>
      <c r="G33" s="246"/>
    </row>
    <row r="34" spans="2:7" x14ac:dyDescent="0.25">
      <c r="B34" s="246"/>
      <c r="C34" s="246"/>
      <c r="D34" s="246"/>
      <c r="E34" s="246"/>
      <c r="F34" s="246"/>
      <c r="G34" s="246"/>
    </row>
    <row r="35" spans="2:7" x14ac:dyDescent="0.25">
      <c r="B35" s="246"/>
      <c r="C35" s="246"/>
      <c r="D35" s="246"/>
      <c r="E35" s="246"/>
      <c r="F35" s="246"/>
      <c r="G35" s="246"/>
    </row>
    <row r="36" spans="2:7" x14ac:dyDescent="0.25">
      <c r="B36" s="7" t="s">
        <v>338</v>
      </c>
      <c r="C36" s="7"/>
      <c r="D36" s="111" t="s">
        <v>279</v>
      </c>
      <c r="E36" s="7"/>
      <c r="F36" s="7" t="s">
        <v>487</v>
      </c>
      <c r="G36" s="7"/>
    </row>
    <row r="37" spans="2:7" x14ac:dyDescent="0.25">
      <c r="B37" s="7"/>
      <c r="C37" s="7"/>
      <c r="D37" s="7"/>
      <c r="E37" s="7"/>
      <c r="F37" s="7"/>
      <c r="G37" s="7"/>
    </row>
    <row r="38" spans="2:7" x14ac:dyDescent="0.25">
      <c r="B38" s="7"/>
      <c r="C38" s="7"/>
      <c r="D38" s="7"/>
      <c r="E38" s="7"/>
      <c r="F38" s="7"/>
      <c r="G38" s="7"/>
    </row>
    <row r="39" spans="2:7" x14ac:dyDescent="0.25">
      <c r="B39" s="7"/>
      <c r="C39" s="7"/>
      <c r="D39" s="7"/>
      <c r="E39" s="7"/>
      <c r="F39" s="7"/>
      <c r="G39" s="7"/>
    </row>
    <row r="40" spans="2:7" x14ac:dyDescent="0.25">
      <c r="B40" s="8"/>
      <c r="C40" s="8"/>
      <c r="D40" s="8"/>
      <c r="E40" s="8"/>
      <c r="F40" s="8"/>
      <c r="G40" s="8"/>
    </row>
  </sheetData>
  <sheetProtection formatCells="0" formatColumns="0" formatRows="0" selectLockedCells="1"/>
  <mergeCells count="22">
    <mergeCell ref="B29:F29"/>
    <mergeCell ref="B30:F30"/>
    <mergeCell ref="B31:F31"/>
    <mergeCell ref="B23:F23"/>
    <mergeCell ref="B24:F24"/>
    <mergeCell ref="B26:D26"/>
    <mergeCell ref="B27:D27"/>
    <mergeCell ref="B28:D28"/>
    <mergeCell ref="B22:C22"/>
    <mergeCell ref="B13:G13"/>
    <mergeCell ref="B14:G14"/>
    <mergeCell ref="B18:C18"/>
    <mergeCell ref="B19:C19"/>
    <mergeCell ref="B11:C11"/>
    <mergeCell ref="B12:C12"/>
    <mergeCell ref="B2:E2"/>
    <mergeCell ref="B20:C20"/>
    <mergeCell ref="B21:C21"/>
    <mergeCell ref="B4:F4"/>
    <mergeCell ref="B6:F6"/>
    <mergeCell ref="B9:C9"/>
    <mergeCell ref="B10:C10"/>
  </mergeCells>
  <phoneticPr fontId="19" type="noConversion"/>
  <dataValidations count="2">
    <dataValidation type="custom" allowBlank="1" showInputMessage="1" showErrorMessage="1" errorTitle="Napaka vnosa decimalnih mest" error="Vnos cene na največ štiri (4) decimalna mesta natančno" prompt="Vnos cene na največ štiri (4) decimalna mesta natančno" sqref="E10:E12" xr:uid="{632F342C-DC4B-4738-99C0-A50F82FE4663}">
      <formula1>EXACT(E10,ROUND(E10,4))</formula1>
    </dataValidation>
    <dataValidation type="custom" allowBlank="1" showInputMessage="1" showErrorMessage="1" errorTitle="Napaka vnosa decimalnih mest" error="Vnos cene na največ dve (2) decimalni mesti natančno" prompt="Vnos cene na največ dve (2) decimalni mesti natančno" sqref="E19:E22 F27:F28" xr:uid="{2FEECDB6-BCA6-4C48-A5EE-680A4B00F7F5}">
      <formula1>EXACT(E19,ROUND(E19,2))</formula1>
    </dataValidation>
  </dataValidations>
  <pageMargins left="0.70866141732283472" right="0.70866141732283472" top="0.55118110236220474" bottom="0.55118110236220474" header="0.11811023622047245" footer="0.31496062992125984"/>
  <pageSetup paperSize="9" scale="90" orientation="landscape" r:id="rId1"/>
  <headerFooter>
    <oddFooter>&amp;C&amp;9&amp;P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B450A-E8E7-43C4-A76A-7B3210B6C3E8}">
  <dimension ref="B2:J39"/>
  <sheetViews>
    <sheetView topLeftCell="A10" zoomScale="85" zoomScaleNormal="85" zoomScaleSheetLayoutView="90" workbookViewId="0">
      <selection activeCell="M19" sqref="M19"/>
    </sheetView>
  </sheetViews>
  <sheetFormatPr defaultRowHeight="15" x14ac:dyDescent="0.25"/>
  <cols>
    <col min="1" max="1" width="2.28515625" customWidth="1"/>
    <col min="2" max="2" width="30.28515625" customWidth="1"/>
    <col min="3" max="3" width="19.85546875" customWidth="1"/>
    <col min="4" max="4" width="13.5703125" customWidth="1"/>
    <col min="5" max="5" width="17" customWidth="1"/>
    <col min="6" max="6" width="15.7109375" customWidth="1"/>
    <col min="7" max="7" width="17.7109375" customWidth="1"/>
    <col min="8" max="8" width="18.42578125" customWidth="1"/>
    <col min="9" max="9" width="6.42578125" customWidth="1"/>
    <col min="11" max="11" width="21.85546875" customWidth="1"/>
  </cols>
  <sheetData>
    <row r="2" spans="2:8" ht="16.5" customHeight="1" x14ac:dyDescent="0.25">
      <c r="B2" s="379" t="s">
        <v>0</v>
      </c>
      <c r="C2" s="380"/>
      <c r="D2" s="380"/>
      <c r="E2" s="380"/>
      <c r="F2" s="258"/>
      <c r="G2" s="275" t="s">
        <v>472</v>
      </c>
    </row>
    <row r="3" spans="2:8" ht="13.5" customHeight="1" x14ac:dyDescent="0.25">
      <c r="B3" s="261"/>
      <c r="C3" s="261"/>
      <c r="D3" s="261"/>
      <c r="E3" s="261"/>
      <c r="F3" s="261"/>
      <c r="G3" s="257"/>
    </row>
    <row r="4" spans="2:8" x14ac:dyDescent="0.25">
      <c r="B4" s="382" t="s">
        <v>307</v>
      </c>
      <c r="C4" s="382"/>
      <c r="D4" s="382"/>
      <c r="E4" s="382"/>
      <c r="F4" s="382"/>
      <c r="G4" s="7"/>
    </row>
    <row r="5" spans="2:8" ht="20.25" customHeight="1" x14ac:dyDescent="0.25">
      <c r="B5" s="260" t="s">
        <v>298</v>
      </c>
      <c r="C5" s="260"/>
      <c r="D5" s="260"/>
      <c r="E5" s="260"/>
      <c r="F5" s="260"/>
      <c r="G5" s="7"/>
    </row>
    <row r="6" spans="2:8" ht="20.45" customHeight="1" x14ac:dyDescent="0.25">
      <c r="B6" s="383" t="s">
        <v>484</v>
      </c>
      <c r="C6" s="383"/>
      <c r="D6" s="383"/>
      <c r="E6" s="383"/>
      <c r="F6" s="383"/>
      <c r="G6" s="7"/>
    </row>
    <row r="7" spans="2:8" x14ac:dyDescent="0.25">
      <c r="B7" s="123"/>
      <c r="C7" s="261"/>
      <c r="D7" s="261"/>
      <c r="E7" s="261"/>
      <c r="F7" s="261"/>
      <c r="G7" s="257"/>
    </row>
    <row r="8" spans="2:8" ht="27.95" customHeight="1" x14ac:dyDescent="0.25">
      <c r="B8" s="124" t="s">
        <v>308</v>
      </c>
      <c r="C8" s="257"/>
      <c r="D8" s="257"/>
      <c r="E8" s="257"/>
      <c r="F8" s="126"/>
      <c r="G8" s="257"/>
    </row>
    <row r="9" spans="2:8" ht="54.75" customHeight="1" x14ac:dyDescent="0.25">
      <c r="B9" s="384" t="s">
        <v>468</v>
      </c>
      <c r="C9" s="384"/>
      <c r="D9" s="263" t="s">
        <v>466</v>
      </c>
      <c r="E9" s="276" t="s">
        <v>467</v>
      </c>
      <c r="F9" s="186" t="s">
        <v>451</v>
      </c>
      <c r="G9" s="263" t="s">
        <v>4</v>
      </c>
      <c r="H9" s="170" t="s">
        <v>452</v>
      </c>
    </row>
    <row r="10" spans="2:8" x14ac:dyDescent="0.25">
      <c r="B10" s="378" t="s">
        <v>453</v>
      </c>
      <c r="C10" s="378"/>
      <c r="D10" s="193">
        <v>1356.68</v>
      </c>
      <c r="E10" s="279"/>
      <c r="F10" s="156" t="s">
        <v>454</v>
      </c>
      <c r="G10" s="313">
        <f>D10*E10</f>
        <v>0</v>
      </c>
      <c r="H10" s="313">
        <f>G10*22</f>
        <v>0</v>
      </c>
    </row>
    <row r="11" spans="2:8" x14ac:dyDescent="0.25">
      <c r="B11" s="378" t="s">
        <v>453</v>
      </c>
      <c r="C11" s="378"/>
      <c r="D11" s="193">
        <v>498.27</v>
      </c>
      <c r="E11" s="279"/>
      <c r="F11" s="156" t="s">
        <v>469</v>
      </c>
      <c r="G11" s="313">
        <f>D11*E11</f>
        <v>0</v>
      </c>
      <c r="H11" s="313">
        <f>G11*4</f>
        <v>0</v>
      </c>
    </row>
    <row r="12" spans="2:8" x14ac:dyDescent="0.25">
      <c r="B12" s="378" t="s">
        <v>453</v>
      </c>
      <c r="C12" s="378"/>
      <c r="D12" s="193">
        <v>416.99</v>
      </c>
      <c r="E12" s="279"/>
      <c r="F12" s="156" t="s">
        <v>159</v>
      </c>
      <c r="G12" s="313">
        <f>D12*E12</f>
        <v>0</v>
      </c>
      <c r="H12" s="313">
        <f>G12*8</f>
        <v>0</v>
      </c>
    </row>
    <row r="13" spans="2:8" ht="15.75" thickBot="1" x14ac:dyDescent="0.3">
      <c r="B13" s="378" t="s">
        <v>470</v>
      </c>
      <c r="C13" s="378"/>
      <c r="D13" s="193">
        <v>2918.33</v>
      </c>
      <c r="E13" s="279"/>
      <c r="F13" s="156" t="s">
        <v>9</v>
      </c>
      <c r="G13" s="313">
        <f>D13*E13</f>
        <v>0</v>
      </c>
      <c r="H13" s="329">
        <f>G13*12</f>
        <v>0</v>
      </c>
    </row>
    <row r="14" spans="2:8" ht="21.75" customHeight="1" thickTop="1" x14ac:dyDescent="0.25">
      <c r="B14" s="386" t="s">
        <v>456</v>
      </c>
      <c r="C14" s="387"/>
      <c r="D14" s="387"/>
      <c r="E14" s="387"/>
      <c r="F14" s="387"/>
      <c r="G14" s="389"/>
      <c r="H14" s="344">
        <f>H10+H11+H12+H13</f>
        <v>0</v>
      </c>
    </row>
    <row r="15" spans="2:8" ht="27" customHeight="1" x14ac:dyDescent="0.25">
      <c r="B15" s="390" t="s">
        <v>376</v>
      </c>
      <c r="C15" s="391"/>
      <c r="D15" s="391"/>
      <c r="E15" s="391"/>
      <c r="F15" s="391"/>
      <c r="G15" s="392"/>
      <c r="H15" s="345">
        <f>H14*48</f>
        <v>0</v>
      </c>
    </row>
    <row r="16" spans="2:8" ht="15" customHeight="1" x14ac:dyDescent="0.25">
      <c r="B16" s="167"/>
      <c r="C16" s="167"/>
      <c r="D16" s="167"/>
      <c r="E16" s="167"/>
      <c r="F16" s="167"/>
      <c r="G16" s="168"/>
    </row>
    <row r="17" spans="2:7" ht="19.5" customHeight="1" x14ac:dyDescent="0.25">
      <c r="B17" s="143"/>
      <c r="C17" s="257"/>
      <c r="D17" s="144"/>
      <c r="E17" s="257"/>
      <c r="F17" s="257"/>
      <c r="G17" s="257"/>
    </row>
    <row r="18" spans="2:7" ht="19.5" customHeight="1" x14ac:dyDescent="0.25">
      <c r="B18" s="265" t="s">
        <v>377</v>
      </c>
      <c r="C18" s="257"/>
      <c r="D18" s="257"/>
      <c r="E18" s="257"/>
      <c r="F18" s="257"/>
      <c r="G18" s="257"/>
    </row>
    <row r="19" spans="2:7" ht="63" customHeight="1" x14ac:dyDescent="0.25">
      <c r="B19" s="384" t="s">
        <v>468</v>
      </c>
      <c r="C19" s="384"/>
      <c r="D19" s="263" t="s">
        <v>466</v>
      </c>
      <c r="E19" s="264" t="s">
        <v>431</v>
      </c>
      <c r="F19" s="212" t="s">
        <v>379</v>
      </c>
      <c r="G19" s="212" t="s">
        <v>457</v>
      </c>
    </row>
    <row r="20" spans="2:7" ht="45.75" customHeight="1" x14ac:dyDescent="0.25">
      <c r="B20" s="381" t="s">
        <v>458</v>
      </c>
      <c r="C20" s="381"/>
      <c r="D20" s="130">
        <v>6235.63</v>
      </c>
      <c r="E20" s="281"/>
      <c r="F20" s="172">
        <v>2</v>
      </c>
      <c r="G20" s="130">
        <f>F20*E20</f>
        <v>0</v>
      </c>
    </row>
    <row r="21" spans="2:7" ht="18" customHeight="1" x14ac:dyDescent="0.25">
      <c r="B21" s="381" t="s">
        <v>471</v>
      </c>
      <c r="C21" s="381"/>
      <c r="D21" s="130">
        <v>1770.18</v>
      </c>
      <c r="E21" s="281"/>
      <c r="F21" s="172">
        <v>2</v>
      </c>
      <c r="G21" s="130">
        <f>F21*E21</f>
        <v>0</v>
      </c>
    </row>
    <row r="22" spans="2:7" ht="15.75" thickBot="1" x14ac:dyDescent="0.3">
      <c r="B22" s="385" t="s">
        <v>461</v>
      </c>
      <c r="C22" s="385"/>
      <c r="D22" s="135">
        <v>1491.61</v>
      </c>
      <c r="E22" s="281"/>
      <c r="F22" s="235">
        <v>2</v>
      </c>
      <c r="G22" s="135">
        <f>F22*E22</f>
        <v>0</v>
      </c>
    </row>
    <row r="23" spans="2:7" ht="24" customHeight="1" thickTop="1" x14ac:dyDescent="0.25">
      <c r="B23" s="386" t="s">
        <v>384</v>
      </c>
      <c r="C23" s="387"/>
      <c r="D23" s="387"/>
      <c r="E23" s="387"/>
      <c r="F23" s="401"/>
      <c r="G23" s="142">
        <f>G22+G21+G20</f>
        <v>0</v>
      </c>
    </row>
    <row r="24" spans="2:7" ht="19.5" customHeight="1" x14ac:dyDescent="0.25">
      <c r="B24" s="402" t="s">
        <v>385</v>
      </c>
      <c r="C24" s="403"/>
      <c r="D24" s="403"/>
      <c r="E24" s="403"/>
      <c r="F24" s="404"/>
      <c r="G24" s="131">
        <f>G23*4</f>
        <v>0</v>
      </c>
    </row>
    <row r="25" spans="2:7" ht="12" customHeight="1" x14ac:dyDescent="0.25">
      <c r="B25" s="175"/>
      <c r="C25" s="175"/>
      <c r="D25" s="175"/>
      <c r="E25" s="175"/>
      <c r="F25" s="176"/>
      <c r="G25" s="257"/>
    </row>
    <row r="26" spans="2:7" ht="45" customHeight="1" x14ac:dyDescent="0.25">
      <c r="B26" s="393" t="s">
        <v>462</v>
      </c>
      <c r="C26" s="393"/>
      <c r="D26" s="393"/>
      <c r="E26" s="212" t="s">
        <v>266</v>
      </c>
      <c r="F26" s="212" t="s">
        <v>267</v>
      </c>
      <c r="G26" s="212" t="s">
        <v>457</v>
      </c>
    </row>
    <row r="27" spans="2:7" ht="49.5" customHeight="1" x14ac:dyDescent="0.25">
      <c r="B27" s="405" t="s">
        <v>269</v>
      </c>
      <c r="C27" s="406"/>
      <c r="D27" s="407"/>
      <c r="E27" s="170">
        <v>800</v>
      </c>
      <c r="F27" s="281"/>
      <c r="G27" s="130">
        <f>F27*E27</f>
        <v>0</v>
      </c>
    </row>
    <row r="28" spans="2:7" ht="22.5" customHeight="1" thickBot="1" x14ac:dyDescent="0.3">
      <c r="B28" s="408" t="s">
        <v>270</v>
      </c>
      <c r="C28" s="409"/>
      <c r="D28" s="410"/>
      <c r="E28" s="170">
        <v>400</v>
      </c>
      <c r="F28" s="281"/>
      <c r="G28" s="135">
        <f>F28*E28</f>
        <v>0</v>
      </c>
    </row>
    <row r="29" spans="2:7" ht="22.5" customHeight="1" thickTop="1" x14ac:dyDescent="0.25">
      <c r="B29" s="386" t="s">
        <v>274</v>
      </c>
      <c r="C29" s="387"/>
      <c r="D29" s="387"/>
      <c r="E29" s="387"/>
      <c r="F29" s="401"/>
      <c r="G29" s="142">
        <f>G27+G28</f>
        <v>0</v>
      </c>
    </row>
    <row r="30" spans="2:7" ht="24" customHeight="1" thickBot="1" x14ac:dyDescent="0.3">
      <c r="B30" s="395" t="s">
        <v>275</v>
      </c>
      <c r="C30" s="396"/>
      <c r="D30" s="396"/>
      <c r="E30" s="396"/>
      <c r="F30" s="397"/>
      <c r="G30" s="177">
        <f>G29*4</f>
        <v>0</v>
      </c>
    </row>
    <row r="31" spans="2:7" ht="26.1" customHeight="1" thickTop="1" x14ac:dyDescent="0.25">
      <c r="B31" s="398" t="s">
        <v>276</v>
      </c>
      <c r="C31" s="399"/>
      <c r="D31" s="399"/>
      <c r="E31" s="399"/>
      <c r="F31" s="400"/>
      <c r="G31" s="178">
        <f>G30+G24+H15</f>
        <v>0</v>
      </c>
    </row>
    <row r="32" spans="2:7" x14ac:dyDescent="0.25">
      <c r="B32" s="257"/>
      <c r="C32" s="257"/>
      <c r="D32" s="257"/>
      <c r="E32" s="257"/>
      <c r="F32" s="257"/>
      <c r="G32" s="257"/>
    </row>
    <row r="33" spans="2:10" x14ac:dyDescent="0.25">
      <c r="B33" s="257" t="s">
        <v>277</v>
      </c>
      <c r="C33" s="257"/>
      <c r="D33" s="257"/>
      <c r="E33" s="257"/>
      <c r="F33" s="257"/>
      <c r="G33" s="257"/>
      <c r="H33" s="257"/>
      <c r="I33" s="257"/>
      <c r="J33" s="257"/>
    </row>
    <row r="34" spans="2:10" x14ac:dyDescent="0.25">
      <c r="B34" s="257"/>
      <c r="C34" s="257"/>
      <c r="D34" s="257"/>
      <c r="E34" s="257"/>
      <c r="F34" s="257"/>
      <c r="G34" s="257"/>
    </row>
    <row r="35" spans="2:10" x14ac:dyDescent="0.25">
      <c r="B35" s="7"/>
      <c r="C35" s="7"/>
      <c r="D35" s="7"/>
      <c r="E35" s="7"/>
      <c r="F35" s="7"/>
      <c r="G35" s="7"/>
    </row>
    <row r="36" spans="2:10" x14ac:dyDescent="0.25">
      <c r="B36" s="7" t="s">
        <v>338</v>
      </c>
      <c r="C36" s="7"/>
      <c r="D36" s="111" t="s">
        <v>279</v>
      </c>
      <c r="E36" s="7"/>
      <c r="F36" s="7" t="s">
        <v>487</v>
      </c>
      <c r="G36" s="7"/>
    </row>
    <row r="38" spans="2:10" x14ac:dyDescent="0.25">
      <c r="B38" s="7"/>
      <c r="C38" s="7"/>
      <c r="D38" s="7"/>
      <c r="E38" s="7"/>
      <c r="F38" s="7"/>
      <c r="G38" s="7"/>
    </row>
    <row r="39" spans="2:10" x14ac:dyDescent="0.25">
      <c r="B39" s="8"/>
      <c r="C39" s="8"/>
      <c r="D39" s="8"/>
      <c r="E39" s="8"/>
      <c r="F39" s="8"/>
      <c r="G39" s="8"/>
    </row>
  </sheetData>
  <sheetProtection formatCells="0" formatColumns="0" formatRows="0" selectLockedCells="1"/>
  <mergeCells count="22">
    <mergeCell ref="B2:E2"/>
    <mergeCell ref="B4:F4"/>
    <mergeCell ref="B6:F6"/>
    <mergeCell ref="B14:G14"/>
    <mergeCell ref="B15:G15"/>
    <mergeCell ref="B12:C12"/>
    <mergeCell ref="B13:C13"/>
    <mergeCell ref="B9:C9"/>
    <mergeCell ref="B10:C10"/>
    <mergeCell ref="B11:C11"/>
    <mergeCell ref="B23:F23"/>
    <mergeCell ref="B24:F24"/>
    <mergeCell ref="B26:D26"/>
    <mergeCell ref="B19:C19"/>
    <mergeCell ref="B20:C20"/>
    <mergeCell ref="B21:C21"/>
    <mergeCell ref="B22:C22"/>
    <mergeCell ref="B27:D27"/>
    <mergeCell ref="B28:D28"/>
    <mergeCell ref="B29:F29"/>
    <mergeCell ref="B30:F30"/>
    <mergeCell ref="B31:F31"/>
  </mergeCells>
  <phoneticPr fontId="19" type="noConversion"/>
  <dataValidations count="2">
    <dataValidation type="custom" allowBlank="1" showInputMessage="1" showErrorMessage="1" errorTitle="Napaka vnosa decimalnih mest" error="Vnos cene na največ dve (2) decimalni mesti natančno" prompt="Vnos cene na največ dve (2) decimalni mesti natančno" sqref="F27:F28 E20:E22" xr:uid="{3932EF2D-0324-40F1-8EFD-7198B568F1B0}">
      <formula1>EXACT(E20,ROUND(E20,2))</formula1>
    </dataValidation>
    <dataValidation type="custom" allowBlank="1" showInputMessage="1" showErrorMessage="1" errorTitle="Napaka vnosa decimalnih mest" error="Vnos cene na največ štiri (4) decimalna mesta natančno" prompt="Vnos cene na največ štiri (4) decimalna mesta natančno" sqref="E10:E13" xr:uid="{D6926B9D-0A06-4541-8E5A-FCC5B4C40744}">
      <formula1>EXACT(E10,ROUND(E10,4))</formula1>
    </dataValidation>
  </dataValidations>
  <pageMargins left="0.70866141732283472" right="0.70866141732283472" top="0.74803149606299213" bottom="0.74803149606299213" header="0.11811023622047245" footer="0.31496062992125984"/>
  <pageSetup paperSize="9" scale="90" orientation="landscape" r:id="rId1"/>
  <headerFooter>
    <oddFooter>&amp;C&amp;9&amp;P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6CDE2-2857-4B6D-A2A9-38F8A4D8580C}">
  <dimension ref="B2:I40"/>
  <sheetViews>
    <sheetView zoomScale="85" zoomScaleNormal="85" zoomScaleSheetLayoutView="90" workbookViewId="0">
      <selection activeCell="I36" sqref="I36"/>
    </sheetView>
  </sheetViews>
  <sheetFormatPr defaultRowHeight="15" x14ac:dyDescent="0.25"/>
  <cols>
    <col min="1" max="1" width="2.28515625" customWidth="1"/>
    <col min="2" max="2" width="30.28515625" customWidth="1"/>
    <col min="3" max="3" width="20" customWidth="1"/>
    <col min="4" max="4" width="12.42578125" customWidth="1"/>
    <col min="5" max="6" width="16.28515625" customWidth="1"/>
    <col min="7" max="7" width="18" customWidth="1"/>
    <col min="8" max="8" width="19" bestFit="1" customWidth="1"/>
    <col min="9" max="9" width="3.7109375" customWidth="1"/>
    <col min="11" max="11" width="13.85546875" customWidth="1"/>
  </cols>
  <sheetData>
    <row r="2" spans="2:8" ht="18" customHeight="1" x14ac:dyDescent="0.25">
      <c r="B2" s="379" t="s">
        <v>0</v>
      </c>
      <c r="C2" s="380"/>
      <c r="D2" s="380"/>
      <c r="E2" s="380"/>
      <c r="F2" s="179"/>
      <c r="G2" s="277" t="s">
        <v>476</v>
      </c>
    </row>
    <row r="3" spans="2:8" ht="14.25" customHeight="1" x14ac:dyDescent="0.25">
      <c r="B3" s="261"/>
      <c r="C3" s="261"/>
      <c r="D3" s="261"/>
      <c r="E3" s="261"/>
      <c r="F3" s="261"/>
      <c r="G3" s="257"/>
    </row>
    <row r="4" spans="2:8" ht="20.25" customHeight="1" x14ac:dyDescent="0.25">
      <c r="B4" s="260" t="s">
        <v>307</v>
      </c>
      <c r="C4" s="260"/>
      <c r="D4" s="260"/>
      <c r="E4" s="260"/>
      <c r="F4" s="260"/>
      <c r="G4" s="111"/>
    </row>
    <row r="5" spans="2:8" ht="20.25" customHeight="1" x14ac:dyDescent="0.25">
      <c r="B5" s="260" t="s">
        <v>298</v>
      </c>
      <c r="C5" s="260"/>
      <c r="D5" s="260"/>
      <c r="E5" s="260"/>
      <c r="F5" s="260"/>
      <c r="G5" s="7"/>
    </row>
    <row r="6" spans="2:8" ht="20.45" customHeight="1" x14ac:dyDescent="0.25">
      <c r="B6" s="259" t="s">
        <v>485</v>
      </c>
      <c r="C6" s="259"/>
      <c r="D6" s="259"/>
      <c r="E6" s="259"/>
      <c r="F6" s="259"/>
      <c r="G6" s="111"/>
      <c r="H6" s="256"/>
    </row>
    <row r="7" spans="2:8" x14ac:dyDescent="0.25">
      <c r="B7" s="123"/>
      <c r="C7" s="261"/>
      <c r="D7" s="261"/>
      <c r="E7" s="261"/>
      <c r="F7" s="261"/>
      <c r="G7" s="257"/>
    </row>
    <row r="8" spans="2:8" ht="20.25" customHeight="1" x14ac:dyDescent="0.25">
      <c r="B8" s="124" t="s">
        <v>308</v>
      </c>
      <c r="C8" s="257"/>
      <c r="D8" s="257"/>
      <c r="E8" s="257"/>
      <c r="F8" s="126"/>
      <c r="G8" s="257"/>
    </row>
    <row r="9" spans="2:8" ht="54.75" customHeight="1" x14ac:dyDescent="0.25">
      <c r="B9" s="384" t="s">
        <v>474</v>
      </c>
      <c r="C9" s="384"/>
      <c r="D9" s="263" t="s">
        <v>466</v>
      </c>
      <c r="E9" s="276" t="s">
        <v>467</v>
      </c>
      <c r="F9" s="186" t="s">
        <v>451</v>
      </c>
      <c r="G9" s="263" t="s">
        <v>4</v>
      </c>
      <c r="H9" s="170" t="s">
        <v>452</v>
      </c>
    </row>
    <row r="10" spans="2:8" x14ac:dyDescent="0.25">
      <c r="B10" s="378" t="s">
        <v>453</v>
      </c>
      <c r="C10" s="378"/>
      <c r="D10" s="193">
        <v>2134.37</v>
      </c>
      <c r="E10" s="279"/>
      <c r="F10" s="156" t="s">
        <v>454</v>
      </c>
      <c r="G10" s="313">
        <f>D10*E10</f>
        <v>0</v>
      </c>
      <c r="H10" s="313">
        <f>G10*22</f>
        <v>0</v>
      </c>
    </row>
    <row r="11" spans="2:8" x14ac:dyDescent="0.25">
      <c r="B11" s="378" t="s">
        <v>453</v>
      </c>
      <c r="C11" s="378"/>
      <c r="D11" s="193">
        <v>48.7</v>
      </c>
      <c r="E11" s="279"/>
      <c r="F11" s="156" t="s">
        <v>469</v>
      </c>
      <c r="G11" s="313">
        <f>D11*E11</f>
        <v>0</v>
      </c>
      <c r="H11" s="313">
        <f>G11*4</f>
        <v>0</v>
      </c>
    </row>
    <row r="12" spans="2:8" x14ac:dyDescent="0.25">
      <c r="B12" s="378" t="s">
        <v>453</v>
      </c>
      <c r="C12" s="378"/>
      <c r="D12" s="193">
        <v>514.6</v>
      </c>
      <c r="E12" s="279"/>
      <c r="F12" s="156" t="s">
        <v>400</v>
      </c>
      <c r="G12" s="313">
        <f>D12*E12</f>
        <v>0</v>
      </c>
      <c r="H12" s="313">
        <f>G12*1</f>
        <v>0</v>
      </c>
    </row>
    <row r="13" spans="2:8" ht="15.75" thickBot="1" x14ac:dyDescent="0.3">
      <c r="B13" s="378" t="s">
        <v>455</v>
      </c>
      <c r="C13" s="378"/>
      <c r="D13" s="193">
        <v>1958</v>
      </c>
      <c r="E13" s="279"/>
      <c r="F13" s="156" t="s">
        <v>9</v>
      </c>
      <c r="G13" s="313">
        <f>D13*E13</f>
        <v>0</v>
      </c>
      <c r="H13" s="329">
        <f>G13*12</f>
        <v>0</v>
      </c>
    </row>
    <row r="14" spans="2:8" ht="21.75" customHeight="1" thickTop="1" x14ac:dyDescent="0.25">
      <c r="B14" s="386" t="s">
        <v>456</v>
      </c>
      <c r="C14" s="387"/>
      <c r="D14" s="387"/>
      <c r="E14" s="387"/>
      <c r="F14" s="387"/>
      <c r="G14" s="389"/>
      <c r="H14" s="344">
        <f>H12+H10+H11+H13</f>
        <v>0</v>
      </c>
    </row>
    <row r="15" spans="2:8" ht="27" customHeight="1" x14ac:dyDescent="0.25">
      <c r="B15" s="390" t="s">
        <v>376</v>
      </c>
      <c r="C15" s="391"/>
      <c r="D15" s="391"/>
      <c r="E15" s="391"/>
      <c r="F15" s="391"/>
      <c r="G15" s="392"/>
      <c r="H15" s="345">
        <f>H14*48</f>
        <v>0</v>
      </c>
    </row>
    <row r="16" spans="2:8" ht="13.5" customHeight="1" x14ac:dyDescent="0.25">
      <c r="B16" s="167"/>
      <c r="C16" s="167"/>
      <c r="D16" s="167"/>
      <c r="E16" s="167"/>
      <c r="F16" s="167"/>
      <c r="G16" s="168"/>
    </row>
    <row r="17" spans="2:7" ht="15.75" customHeight="1" x14ac:dyDescent="0.25">
      <c r="B17" s="143"/>
      <c r="C17" s="257"/>
      <c r="D17" s="144"/>
      <c r="E17" s="257"/>
      <c r="F17" s="257"/>
      <c r="G17" s="257"/>
    </row>
    <row r="18" spans="2:7" ht="19.5" customHeight="1" x14ac:dyDescent="0.25">
      <c r="B18" s="265" t="s">
        <v>377</v>
      </c>
      <c r="C18" s="257"/>
      <c r="D18" s="257"/>
      <c r="E18" s="257"/>
      <c r="F18" s="257"/>
      <c r="G18" s="257"/>
    </row>
    <row r="19" spans="2:7" ht="63" customHeight="1" x14ac:dyDescent="0.25">
      <c r="B19" s="384" t="s">
        <v>474</v>
      </c>
      <c r="C19" s="384"/>
      <c r="D19" s="263" t="s">
        <v>466</v>
      </c>
      <c r="E19" s="264" t="s">
        <v>431</v>
      </c>
      <c r="F19" s="212" t="s">
        <v>379</v>
      </c>
      <c r="G19" s="212" t="s">
        <v>457</v>
      </c>
    </row>
    <row r="20" spans="2:7" ht="45" customHeight="1" x14ac:dyDescent="0.25">
      <c r="B20" s="381" t="s">
        <v>458</v>
      </c>
      <c r="C20" s="381"/>
      <c r="D20" s="130">
        <v>3325.85</v>
      </c>
      <c r="E20" s="281"/>
      <c r="F20" s="172">
        <v>2</v>
      </c>
      <c r="G20" s="130">
        <f>F20*E20</f>
        <v>0</v>
      </c>
    </row>
    <row r="21" spans="2:7" ht="18" customHeight="1" x14ac:dyDescent="0.25">
      <c r="B21" s="381" t="s">
        <v>471</v>
      </c>
      <c r="C21" s="381"/>
      <c r="D21" s="130">
        <v>2376.3000000000002</v>
      </c>
      <c r="E21" s="281"/>
      <c r="F21" s="172">
        <v>2</v>
      </c>
      <c r="G21" s="130">
        <f>F21*E21</f>
        <v>0</v>
      </c>
    </row>
    <row r="22" spans="2:7" x14ac:dyDescent="0.25">
      <c r="B22" s="381" t="s">
        <v>475</v>
      </c>
      <c r="C22" s="381"/>
      <c r="D22" s="130">
        <v>578.6</v>
      </c>
      <c r="E22" s="281"/>
      <c r="F22" s="172">
        <v>2</v>
      </c>
      <c r="G22" s="130">
        <f>F22*E22</f>
        <v>0</v>
      </c>
    </row>
    <row r="23" spans="2:7" ht="15.75" thickBot="1" x14ac:dyDescent="0.3">
      <c r="B23" s="385" t="s">
        <v>461</v>
      </c>
      <c r="C23" s="385"/>
      <c r="D23" s="135">
        <v>642.1</v>
      </c>
      <c r="E23" s="281"/>
      <c r="F23" s="235">
        <v>2</v>
      </c>
      <c r="G23" s="135">
        <f>F23*E23</f>
        <v>0</v>
      </c>
    </row>
    <row r="24" spans="2:7" ht="24" customHeight="1" thickTop="1" x14ac:dyDescent="0.25">
      <c r="B24" s="386" t="s">
        <v>384</v>
      </c>
      <c r="C24" s="387"/>
      <c r="D24" s="387"/>
      <c r="E24" s="387"/>
      <c r="F24" s="401"/>
      <c r="G24" s="142">
        <f>G23+G22+G21+G20</f>
        <v>0</v>
      </c>
    </row>
    <row r="25" spans="2:7" ht="19.5" customHeight="1" x14ac:dyDescent="0.25">
      <c r="B25" s="402" t="s">
        <v>385</v>
      </c>
      <c r="C25" s="403"/>
      <c r="D25" s="403"/>
      <c r="E25" s="403"/>
      <c r="F25" s="404"/>
      <c r="G25" s="131">
        <f>G24*4</f>
        <v>0</v>
      </c>
    </row>
    <row r="26" spans="2:7" ht="12" customHeight="1" x14ac:dyDescent="0.25">
      <c r="B26" s="175"/>
      <c r="C26" s="175"/>
      <c r="D26" s="175"/>
      <c r="E26" s="175"/>
      <c r="F26" s="176"/>
      <c r="G26" s="257"/>
    </row>
    <row r="27" spans="2:7" ht="45" customHeight="1" x14ac:dyDescent="0.25">
      <c r="B27" s="393" t="s">
        <v>462</v>
      </c>
      <c r="C27" s="393"/>
      <c r="D27" s="393"/>
      <c r="E27" s="212" t="s">
        <v>266</v>
      </c>
      <c r="F27" s="212" t="s">
        <v>267</v>
      </c>
      <c r="G27" s="212" t="s">
        <v>457</v>
      </c>
    </row>
    <row r="28" spans="2:7" ht="45" customHeight="1" x14ac:dyDescent="0.25">
      <c r="B28" s="405" t="s">
        <v>269</v>
      </c>
      <c r="C28" s="406"/>
      <c r="D28" s="407"/>
      <c r="E28" s="170">
        <v>800</v>
      </c>
      <c r="F28" s="281"/>
      <c r="G28" s="130">
        <f>F28*E28</f>
        <v>0</v>
      </c>
    </row>
    <row r="29" spans="2:7" ht="22.5" customHeight="1" thickBot="1" x14ac:dyDescent="0.3">
      <c r="B29" s="408" t="s">
        <v>270</v>
      </c>
      <c r="C29" s="409"/>
      <c r="D29" s="410"/>
      <c r="E29" s="170">
        <v>400</v>
      </c>
      <c r="F29" s="281"/>
      <c r="G29" s="135">
        <f>F29*E29</f>
        <v>0</v>
      </c>
    </row>
    <row r="30" spans="2:7" ht="22.5" customHeight="1" thickTop="1" x14ac:dyDescent="0.25">
      <c r="B30" s="386" t="s">
        <v>274</v>
      </c>
      <c r="C30" s="387"/>
      <c r="D30" s="387"/>
      <c r="E30" s="387"/>
      <c r="F30" s="401"/>
      <c r="G30" s="142">
        <f>G28+G29</f>
        <v>0</v>
      </c>
    </row>
    <row r="31" spans="2:7" ht="24" customHeight="1" thickBot="1" x14ac:dyDescent="0.3">
      <c r="B31" s="395" t="s">
        <v>275</v>
      </c>
      <c r="C31" s="396"/>
      <c r="D31" s="396"/>
      <c r="E31" s="396"/>
      <c r="F31" s="397"/>
      <c r="G31" s="177">
        <f>G30*4</f>
        <v>0</v>
      </c>
    </row>
    <row r="32" spans="2:7" ht="26.1" customHeight="1" thickTop="1" x14ac:dyDescent="0.25">
      <c r="B32" s="398" t="s">
        <v>276</v>
      </c>
      <c r="C32" s="399"/>
      <c r="D32" s="399"/>
      <c r="E32" s="399"/>
      <c r="F32" s="400"/>
      <c r="G32" s="178">
        <f>G31+G25+H15</f>
        <v>0</v>
      </c>
    </row>
    <row r="33" spans="2:9" x14ac:dyDescent="0.25">
      <c r="B33" s="257"/>
      <c r="C33" s="257"/>
      <c r="D33" s="257"/>
      <c r="E33" s="257"/>
      <c r="F33" s="257"/>
      <c r="G33" s="257"/>
    </row>
    <row r="34" spans="2:9" x14ac:dyDescent="0.25">
      <c r="B34" s="257" t="s">
        <v>277</v>
      </c>
      <c r="C34" s="257"/>
      <c r="D34" s="257"/>
      <c r="E34" s="257"/>
      <c r="F34" s="257"/>
      <c r="G34" s="257"/>
      <c r="H34" s="257"/>
      <c r="I34" s="257"/>
    </row>
    <row r="35" spans="2:9" x14ac:dyDescent="0.25">
      <c r="B35" s="257"/>
      <c r="C35" s="257"/>
      <c r="D35" s="257"/>
      <c r="E35" s="257"/>
      <c r="F35" s="257"/>
      <c r="G35" s="257"/>
    </row>
    <row r="36" spans="2:9" x14ac:dyDescent="0.25">
      <c r="B36" s="7"/>
      <c r="C36" s="7"/>
      <c r="D36" s="7"/>
      <c r="E36" s="7"/>
      <c r="F36" s="7"/>
      <c r="G36" s="7"/>
    </row>
    <row r="37" spans="2:9" x14ac:dyDescent="0.25">
      <c r="B37" s="7" t="s">
        <v>338</v>
      </c>
      <c r="C37" s="7"/>
      <c r="D37" s="111" t="s">
        <v>279</v>
      </c>
      <c r="E37" s="7"/>
      <c r="F37" s="7" t="s">
        <v>487</v>
      </c>
      <c r="G37" s="7"/>
    </row>
    <row r="39" spans="2:9" x14ac:dyDescent="0.25">
      <c r="B39" s="7"/>
      <c r="C39" s="7"/>
      <c r="D39" s="7"/>
      <c r="E39" s="7"/>
      <c r="F39" s="7"/>
      <c r="G39" s="7"/>
    </row>
    <row r="40" spans="2:9" x14ac:dyDescent="0.25">
      <c r="B40" s="8"/>
      <c r="C40" s="8"/>
      <c r="D40" s="8"/>
      <c r="E40" s="8"/>
      <c r="F40" s="8"/>
      <c r="G40" s="8"/>
    </row>
  </sheetData>
  <sheetProtection formatCells="0" formatColumns="0" formatRows="0" selectLockedCells="1"/>
  <mergeCells count="21">
    <mergeCell ref="B2:E2"/>
    <mergeCell ref="B14:G14"/>
    <mergeCell ref="B15:G15"/>
    <mergeCell ref="B12:C12"/>
    <mergeCell ref="B13:C13"/>
    <mergeCell ref="B9:C9"/>
    <mergeCell ref="B10:C10"/>
    <mergeCell ref="B11:C11"/>
    <mergeCell ref="B24:F24"/>
    <mergeCell ref="B25:F25"/>
    <mergeCell ref="B27:D27"/>
    <mergeCell ref="B19:C19"/>
    <mergeCell ref="B20:C20"/>
    <mergeCell ref="B21:C21"/>
    <mergeCell ref="B22:C22"/>
    <mergeCell ref="B23:C23"/>
    <mergeCell ref="B28:D28"/>
    <mergeCell ref="B29:D29"/>
    <mergeCell ref="B30:F30"/>
    <mergeCell ref="B31:F31"/>
    <mergeCell ref="B32:F32"/>
  </mergeCells>
  <phoneticPr fontId="19" type="noConversion"/>
  <dataValidations count="2">
    <dataValidation type="custom" allowBlank="1" showInputMessage="1" showErrorMessage="1" errorTitle="Napaka vnosa decimalnih mest" error="Vnos cene na največ dve (2) decimalni mesti natančno" prompt="Vnos cene na največ dve (2) decimalni mesti natančno" sqref="E20:E23 F28:F29" xr:uid="{AB6E76D7-9C71-4152-9816-38020F236119}">
      <formula1>EXACT(E20,ROUND(E20,2))</formula1>
    </dataValidation>
    <dataValidation type="custom" allowBlank="1" showInputMessage="1" showErrorMessage="1" errorTitle="Napaka vnosa decimalnih mest" error="Vnos cene na največ štiri (4) decimalna mesta natančno" prompt="Vnos cene na največ štiri (4) decimalna mesta natančno" sqref="E10:E13" xr:uid="{74DB72B9-0BBD-4F67-8DD8-8316A68D1246}">
      <formula1>EXACT(E10,ROUND(E10,4))</formula1>
    </dataValidation>
  </dataValidations>
  <pageMargins left="0.70866141732283472" right="0.70866141732283472" top="0.6692913385826772" bottom="0.6692913385826772" header="0.11811023622047245" footer="0.31496062992125984"/>
  <pageSetup paperSize="9" scale="90" orientation="landscape" r:id="rId1"/>
  <headerFooter>
    <oddFooter>&amp;C&amp;9&amp;P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AFCDF-AB50-4A32-A902-1D930A042D89}">
  <dimension ref="B1:H29"/>
  <sheetViews>
    <sheetView zoomScale="85" zoomScaleNormal="85" zoomScaleSheetLayoutView="90" workbookViewId="0">
      <selection activeCell="D10" sqref="D10"/>
    </sheetView>
  </sheetViews>
  <sheetFormatPr defaultRowHeight="15" x14ac:dyDescent="0.25"/>
  <cols>
    <col min="1" max="1" width="2.28515625" customWidth="1"/>
    <col min="2" max="2" width="30.28515625" customWidth="1"/>
    <col min="3" max="3" width="18.140625" customWidth="1"/>
    <col min="4" max="4" width="15.140625" customWidth="1"/>
    <col min="5" max="5" width="16.7109375" customWidth="1"/>
    <col min="6" max="6" width="16.5703125" customWidth="1"/>
    <col min="7" max="7" width="18.28515625" customWidth="1"/>
    <col min="8" max="8" width="20" customWidth="1"/>
    <col min="9" max="9" width="3.7109375" customWidth="1"/>
    <col min="11" max="11" width="13.85546875" customWidth="1"/>
  </cols>
  <sheetData>
    <row r="1" spans="2:8" ht="10.5" customHeight="1" x14ac:dyDescent="0.25"/>
    <row r="2" spans="2:8" ht="19.5" customHeight="1" x14ac:dyDescent="0.25">
      <c r="B2" s="379" t="s">
        <v>0</v>
      </c>
      <c r="C2" s="380"/>
      <c r="D2" s="380"/>
      <c r="E2" s="380"/>
      <c r="F2" s="258"/>
      <c r="G2" s="275" t="s">
        <v>477</v>
      </c>
    </row>
    <row r="3" spans="2:8" ht="13.5" customHeight="1" x14ac:dyDescent="0.25">
      <c r="B3" s="261"/>
      <c r="C3" s="261"/>
      <c r="D3" s="261"/>
      <c r="E3" s="261"/>
      <c r="F3" s="261"/>
      <c r="G3" s="257"/>
    </row>
    <row r="4" spans="2:8" ht="20.25" customHeight="1" x14ac:dyDescent="0.25">
      <c r="B4" s="260" t="s">
        <v>307</v>
      </c>
      <c r="C4" s="260"/>
      <c r="D4" s="260"/>
      <c r="E4" s="260"/>
      <c r="F4" s="260"/>
      <c r="G4" s="111"/>
    </row>
    <row r="5" spans="2:8" ht="20.25" customHeight="1" x14ac:dyDescent="0.25">
      <c r="B5" s="260" t="s">
        <v>298</v>
      </c>
      <c r="C5" s="260"/>
      <c r="D5" s="260"/>
      <c r="E5" s="260"/>
      <c r="F5" s="260"/>
      <c r="G5" s="7"/>
    </row>
    <row r="6" spans="2:8" ht="20.45" customHeight="1" x14ac:dyDescent="0.25">
      <c r="B6" s="259" t="s">
        <v>480</v>
      </c>
      <c r="C6" s="259"/>
      <c r="D6" s="259"/>
      <c r="E6" s="259"/>
      <c r="F6" s="259"/>
      <c r="G6" s="111"/>
      <c r="H6" s="256"/>
    </row>
    <row r="7" spans="2:8" ht="14.25" customHeight="1" x14ac:dyDescent="0.25">
      <c r="B7" s="123"/>
      <c r="C7" s="261"/>
      <c r="D7" s="261"/>
      <c r="E7" s="261"/>
      <c r="F7" s="261"/>
      <c r="G7" s="257"/>
    </row>
    <row r="8" spans="2:8" ht="24" customHeight="1" x14ac:dyDescent="0.25">
      <c r="B8" s="124" t="s">
        <v>308</v>
      </c>
      <c r="C8" s="257"/>
      <c r="D8" s="257"/>
      <c r="E8" s="257"/>
      <c r="F8" s="126"/>
      <c r="G8" s="257"/>
    </row>
    <row r="9" spans="2:8" ht="54.75" customHeight="1" x14ac:dyDescent="0.25">
      <c r="B9" s="384" t="s">
        <v>478</v>
      </c>
      <c r="C9" s="384"/>
      <c r="D9" s="263" t="s">
        <v>466</v>
      </c>
      <c r="E9" s="276" t="s">
        <v>467</v>
      </c>
      <c r="F9" s="186" t="s">
        <v>451</v>
      </c>
      <c r="G9" s="263" t="s">
        <v>4</v>
      </c>
      <c r="H9" s="170" t="s">
        <v>452</v>
      </c>
    </row>
    <row r="10" spans="2:8" ht="19.5" customHeight="1" x14ac:dyDescent="0.25">
      <c r="B10" s="378" t="s">
        <v>453</v>
      </c>
      <c r="C10" s="378"/>
      <c r="D10" s="193">
        <v>2780</v>
      </c>
      <c r="E10" s="279"/>
      <c r="F10" s="156" t="s">
        <v>454</v>
      </c>
      <c r="G10" s="313">
        <f>D10*E10</f>
        <v>0</v>
      </c>
      <c r="H10" s="313">
        <f>G10*22</f>
        <v>0</v>
      </c>
    </row>
    <row r="11" spans="2:8" ht="19.5" customHeight="1" thickBot="1" x14ac:dyDescent="0.3">
      <c r="B11" s="378" t="s">
        <v>453</v>
      </c>
      <c r="C11" s="378"/>
      <c r="D11" s="193">
        <v>6877.54</v>
      </c>
      <c r="E11" s="279"/>
      <c r="F11" s="156" t="s">
        <v>469</v>
      </c>
      <c r="G11" s="313">
        <f>D11*E11</f>
        <v>0</v>
      </c>
      <c r="H11" s="329">
        <f>G11*4</f>
        <v>0</v>
      </c>
    </row>
    <row r="12" spans="2:8" ht="21.75" customHeight="1" thickTop="1" x14ac:dyDescent="0.25">
      <c r="B12" s="386" t="s">
        <v>456</v>
      </c>
      <c r="C12" s="387"/>
      <c r="D12" s="387"/>
      <c r="E12" s="387"/>
      <c r="F12" s="387"/>
      <c r="G12" s="389"/>
      <c r="H12" s="344">
        <f>H10+H11</f>
        <v>0</v>
      </c>
    </row>
    <row r="13" spans="2:8" ht="20.25" customHeight="1" x14ac:dyDescent="0.25">
      <c r="B13" s="390" t="s">
        <v>376</v>
      </c>
      <c r="C13" s="391"/>
      <c r="D13" s="391"/>
      <c r="E13" s="391"/>
      <c r="F13" s="391"/>
      <c r="G13" s="392"/>
      <c r="H13" s="345">
        <f>H12*48</f>
        <v>0</v>
      </c>
    </row>
    <row r="14" spans="2:8" ht="12" customHeight="1" x14ac:dyDescent="0.25">
      <c r="B14" s="167"/>
      <c r="C14" s="167"/>
      <c r="D14" s="167"/>
      <c r="E14" s="167"/>
      <c r="F14" s="167"/>
      <c r="G14" s="168"/>
    </row>
    <row r="15" spans="2:8" ht="12" customHeight="1" x14ac:dyDescent="0.25">
      <c r="B15" s="175"/>
      <c r="C15" s="175"/>
      <c r="D15" s="175"/>
      <c r="E15" s="175"/>
      <c r="F15" s="176"/>
      <c r="G15" s="257"/>
    </row>
    <row r="16" spans="2:8" ht="45" customHeight="1" x14ac:dyDescent="0.25">
      <c r="B16" s="393" t="s">
        <v>479</v>
      </c>
      <c r="C16" s="393"/>
      <c r="D16" s="393"/>
      <c r="E16" s="212" t="s">
        <v>266</v>
      </c>
      <c r="F16" s="212" t="s">
        <v>267</v>
      </c>
      <c r="G16" s="212" t="s">
        <v>457</v>
      </c>
    </row>
    <row r="17" spans="2:7" ht="48" customHeight="1" x14ac:dyDescent="0.25">
      <c r="B17" s="405" t="s">
        <v>269</v>
      </c>
      <c r="C17" s="406"/>
      <c r="D17" s="407"/>
      <c r="E17" s="170">
        <v>800</v>
      </c>
      <c r="F17" s="281"/>
      <c r="G17" s="130">
        <f>F17*E17</f>
        <v>0</v>
      </c>
    </row>
    <row r="18" spans="2:7" ht="21" customHeight="1" thickBot="1" x14ac:dyDescent="0.3">
      <c r="B18" s="408" t="s">
        <v>270</v>
      </c>
      <c r="C18" s="409"/>
      <c r="D18" s="410"/>
      <c r="E18" s="170">
        <v>400</v>
      </c>
      <c r="F18" s="281"/>
      <c r="G18" s="135">
        <f>F18*E18</f>
        <v>0</v>
      </c>
    </row>
    <row r="19" spans="2:7" ht="22.5" customHeight="1" thickTop="1" x14ac:dyDescent="0.25">
      <c r="B19" s="386" t="s">
        <v>274</v>
      </c>
      <c r="C19" s="387"/>
      <c r="D19" s="387"/>
      <c r="E19" s="387"/>
      <c r="F19" s="401"/>
      <c r="G19" s="142">
        <f>G17+G18</f>
        <v>0</v>
      </c>
    </row>
    <row r="20" spans="2:7" ht="24" customHeight="1" thickBot="1" x14ac:dyDescent="0.3">
      <c r="B20" s="395" t="s">
        <v>275</v>
      </c>
      <c r="C20" s="396"/>
      <c r="D20" s="396"/>
      <c r="E20" s="396"/>
      <c r="F20" s="397"/>
      <c r="G20" s="177">
        <f>G19*4</f>
        <v>0</v>
      </c>
    </row>
    <row r="21" spans="2:7" ht="26.1" customHeight="1" thickTop="1" x14ac:dyDescent="0.25">
      <c r="B21" s="398" t="s">
        <v>276</v>
      </c>
      <c r="C21" s="399"/>
      <c r="D21" s="399"/>
      <c r="E21" s="399"/>
      <c r="F21" s="400"/>
      <c r="G21" s="178">
        <f>G20+H13</f>
        <v>0</v>
      </c>
    </row>
    <row r="22" spans="2:7" x14ac:dyDescent="0.25">
      <c r="B22" s="257"/>
      <c r="C22" s="257"/>
      <c r="D22" s="257"/>
      <c r="E22" s="257"/>
      <c r="F22" s="257"/>
      <c r="G22" s="257"/>
    </row>
    <row r="23" spans="2:7" x14ac:dyDescent="0.25">
      <c r="B23" s="257" t="s">
        <v>277</v>
      </c>
      <c r="C23" s="257"/>
      <c r="D23" s="257"/>
      <c r="E23" s="257"/>
      <c r="F23" s="257"/>
      <c r="G23" s="257"/>
    </row>
    <row r="24" spans="2:7" x14ac:dyDescent="0.25">
      <c r="B24" s="257"/>
      <c r="C24" s="257"/>
      <c r="D24" s="257"/>
      <c r="E24" s="257"/>
      <c r="F24" s="257"/>
      <c r="G24" s="257"/>
    </row>
    <row r="25" spans="2:7" x14ac:dyDescent="0.25">
      <c r="B25" s="7"/>
      <c r="C25" s="7"/>
      <c r="D25" s="7"/>
      <c r="E25" s="7"/>
      <c r="F25" s="7"/>
      <c r="G25" s="7"/>
    </row>
    <row r="26" spans="2:7" x14ac:dyDescent="0.25">
      <c r="B26" s="7" t="s">
        <v>338</v>
      </c>
      <c r="C26" s="7"/>
      <c r="D26" s="111" t="s">
        <v>279</v>
      </c>
      <c r="E26" s="7"/>
      <c r="F26" s="7" t="s">
        <v>487</v>
      </c>
      <c r="G26" s="7"/>
    </row>
    <row r="27" spans="2:7" x14ac:dyDescent="0.25">
      <c r="B27" s="7"/>
      <c r="C27" s="7"/>
      <c r="D27" s="7"/>
      <c r="E27" s="7"/>
      <c r="F27" s="7"/>
      <c r="G27" s="7"/>
    </row>
    <row r="28" spans="2:7" x14ac:dyDescent="0.25">
      <c r="B28" s="7"/>
      <c r="C28" s="7"/>
      <c r="D28" s="7"/>
      <c r="E28" s="7"/>
      <c r="F28" s="7"/>
      <c r="G28" s="7"/>
    </row>
    <row r="29" spans="2:7" x14ac:dyDescent="0.25">
      <c r="B29" s="8"/>
      <c r="C29" s="8"/>
      <c r="D29" s="8"/>
      <c r="E29" s="8"/>
      <c r="F29" s="8"/>
      <c r="G29" s="8"/>
    </row>
  </sheetData>
  <sheetProtection formatCells="0" formatColumns="0" formatRows="0" selectLockedCells="1"/>
  <mergeCells count="12">
    <mergeCell ref="B2:E2"/>
    <mergeCell ref="B16:D16"/>
    <mergeCell ref="B12:G12"/>
    <mergeCell ref="B13:G13"/>
    <mergeCell ref="B9:C9"/>
    <mergeCell ref="B10:C10"/>
    <mergeCell ref="B11:C11"/>
    <mergeCell ref="B17:D17"/>
    <mergeCell ref="B18:D18"/>
    <mergeCell ref="B19:F19"/>
    <mergeCell ref="B20:F20"/>
    <mergeCell ref="B21:F21"/>
  </mergeCells>
  <phoneticPr fontId="19" type="noConversion"/>
  <dataValidations count="2">
    <dataValidation type="custom" allowBlank="1" showInputMessage="1" showErrorMessage="1" errorTitle="Napaka vnosa decimalnih mest" error="Vnos cene na največ dve (2) decimalni mesti natančno" prompt="Vnos cene na največ dve (2) decimalni mesti natančno" sqref="F17:F18" xr:uid="{E288BA82-39EE-474E-83F1-0DC4A016B1BD}">
      <formula1>EXACT(F17,ROUND(F17,2))</formula1>
    </dataValidation>
    <dataValidation type="custom" allowBlank="1" showInputMessage="1" showErrorMessage="1" errorTitle="Napaka vnosa decimalnih mest" error="Vnos cene na največ štiri (4) decimalna mesta natančno" prompt="Vnos cene na največ štiri (4) decimalna mesta natančno" sqref="E10:E11" xr:uid="{CF25A8A9-038D-4CFD-9535-BEF19A747EF8}">
      <formula1>EXACT(E10,ROUND(E10,4))</formula1>
    </dataValidation>
  </dataValidations>
  <pageMargins left="0.70866141732283472" right="0.70866141732283472" top="0.55118110236220474" bottom="0.55118110236220474" header="0.11811023622047245" footer="0.31496062992125984"/>
  <pageSetup paperSize="9" scale="90" orientation="landscape" r:id="rId1"/>
  <headerFooter>
    <oddFooter>&amp;C&amp;9&amp;P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46C49-E62F-46EC-9E3D-D89E73CAA138}">
  <dimension ref="B2:H16"/>
  <sheetViews>
    <sheetView tabSelected="1" zoomScale="90" zoomScaleNormal="90" workbookViewId="0">
      <selection activeCell="R6" sqref="R6"/>
    </sheetView>
  </sheetViews>
  <sheetFormatPr defaultRowHeight="15" x14ac:dyDescent="0.25"/>
  <cols>
    <col min="1" max="1" width="3.28515625" customWidth="1"/>
    <col min="2" max="2" width="5.140625" customWidth="1"/>
    <col min="3" max="3" width="44.85546875" customWidth="1"/>
    <col min="4" max="4" width="13.7109375" customWidth="1"/>
    <col min="5" max="5" width="9.140625" customWidth="1"/>
    <col min="6" max="6" width="14.140625" customWidth="1"/>
    <col min="7" max="7" width="12.42578125" customWidth="1"/>
    <col min="8" max="8" width="16.85546875" customWidth="1"/>
    <col min="13" max="13" width="9.140625" customWidth="1"/>
  </cols>
  <sheetData>
    <row r="2" spans="2:8" ht="18" customHeight="1" x14ac:dyDescent="0.25">
      <c r="B2" s="379" t="s">
        <v>0</v>
      </c>
      <c r="C2" s="380"/>
      <c r="D2" s="380"/>
      <c r="E2" s="380"/>
      <c r="F2" s="179"/>
      <c r="G2" s="278"/>
      <c r="H2" s="180" t="s">
        <v>444</v>
      </c>
    </row>
    <row r="3" spans="2:8" x14ac:dyDescent="0.25">
      <c r="B3" s="192"/>
      <c r="C3" s="192"/>
      <c r="D3" s="192"/>
      <c r="E3" s="192"/>
      <c r="F3" s="192"/>
      <c r="G3" s="216"/>
    </row>
    <row r="4" spans="2:8" x14ac:dyDescent="0.25">
      <c r="B4" s="382" t="s">
        <v>307</v>
      </c>
      <c r="C4" s="382"/>
      <c r="D4" s="382"/>
      <c r="E4" s="382"/>
      <c r="F4" s="382"/>
      <c r="G4" s="7"/>
    </row>
    <row r="5" spans="2:8" ht="18" customHeight="1" x14ac:dyDescent="0.25">
      <c r="B5" s="191" t="s">
        <v>298</v>
      </c>
      <c r="C5" s="191"/>
      <c r="D5" s="191"/>
      <c r="E5" s="191"/>
      <c r="F5" s="191"/>
      <c r="G5" s="191"/>
      <c r="H5" s="256"/>
    </row>
    <row r="6" spans="2:8" ht="21" customHeight="1" x14ac:dyDescent="0.25">
      <c r="B6" s="383" t="s">
        <v>486</v>
      </c>
      <c r="C6" s="383"/>
      <c r="D6" s="383"/>
      <c r="E6" s="383"/>
      <c r="F6" s="383"/>
      <c r="G6" s="7"/>
    </row>
    <row r="8" spans="2:8" ht="51" x14ac:dyDescent="0.25">
      <c r="B8" s="251" t="s">
        <v>438</v>
      </c>
      <c r="C8" s="251" t="s">
        <v>439</v>
      </c>
      <c r="D8" s="251" t="s">
        <v>445</v>
      </c>
      <c r="E8" s="251" t="s">
        <v>446</v>
      </c>
      <c r="F8" s="252" t="s">
        <v>449</v>
      </c>
      <c r="G8" s="253" t="s">
        <v>463</v>
      </c>
      <c r="H8" s="254" t="s">
        <v>447</v>
      </c>
    </row>
    <row r="9" spans="2:8" ht="106.9" customHeight="1" x14ac:dyDescent="0.25">
      <c r="B9" s="255" t="s">
        <v>440</v>
      </c>
      <c r="C9" s="248" t="s">
        <v>482</v>
      </c>
      <c r="D9" s="249" t="s">
        <v>441</v>
      </c>
      <c r="E9" s="249" t="s">
        <v>442</v>
      </c>
      <c r="F9" s="250">
        <v>15800</v>
      </c>
      <c r="G9" s="289"/>
      <c r="H9" s="262">
        <f>+F9*G9</f>
        <v>0</v>
      </c>
    </row>
    <row r="10" spans="2:8" ht="75.75" customHeight="1" thickBot="1" x14ac:dyDescent="0.3">
      <c r="B10" s="284" t="s">
        <v>443</v>
      </c>
      <c r="C10" s="285" t="s">
        <v>473</v>
      </c>
      <c r="D10" s="286" t="s">
        <v>441</v>
      </c>
      <c r="E10" s="286" t="s">
        <v>442</v>
      </c>
      <c r="F10" s="287">
        <v>3800</v>
      </c>
      <c r="G10" s="290"/>
      <c r="H10" s="288">
        <f>+F10*G10</f>
        <v>0</v>
      </c>
    </row>
    <row r="11" spans="2:8" ht="22.5" customHeight="1" thickTop="1" x14ac:dyDescent="0.25">
      <c r="B11" s="283"/>
      <c r="C11" s="412" t="s">
        <v>276</v>
      </c>
      <c r="D11" s="413"/>
      <c r="E11" s="413"/>
      <c r="F11" s="413"/>
      <c r="G11" s="414"/>
      <c r="H11" s="178">
        <f>SUM(H9:H10)</f>
        <v>0</v>
      </c>
    </row>
    <row r="13" spans="2:8" x14ac:dyDescent="0.25">
      <c r="B13" s="411" t="s">
        <v>448</v>
      </c>
      <c r="C13" s="411"/>
      <c r="D13" s="411"/>
      <c r="E13" s="411"/>
      <c r="F13" s="411"/>
      <c r="G13" s="216"/>
    </row>
    <row r="14" spans="2:8" x14ac:dyDescent="0.25">
      <c r="B14" s="216"/>
      <c r="C14" s="216"/>
      <c r="D14" s="216"/>
      <c r="E14" s="216"/>
      <c r="F14" s="216"/>
      <c r="G14" s="216"/>
    </row>
    <row r="15" spans="2:8" x14ac:dyDescent="0.25">
      <c r="B15" s="7"/>
      <c r="C15" s="7"/>
      <c r="D15" s="7"/>
      <c r="E15" s="7"/>
      <c r="F15" s="7"/>
      <c r="G15" s="7"/>
    </row>
    <row r="16" spans="2:8" x14ac:dyDescent="0.25">
      <c r="B16" s="7" t="s">
        <v>338</v>
      </c>
      <c r="C16" s="7"/>
      <c r="D16" s="111" t="s">
        <v>279</v>
      </c>
      <c r="E16" s="7"/>
      <c r="F16" s="7" t="s">
        <v>487</v>
      </c>
      <c r="G16" s="7"/>
    </row>
  </sheetData>
  <mergeCells count="5">
    <mergeCell ref="B13:F13"/>
    <mergeCell ref="B2:E2"/>
    <mergeCell ref="B4:F4"/>
    <mergeCell ref="B6:F6"/>
    <mergeCell ref="C11:G11"/>
  </mergeCells>
  <phoneticPr fontId="19" type="noConversion"/>
  <dataValidations count="1">
    <dataValidation type="custom" allowBlank="1" showInputMessage="1" showErrorMessage="1" errorTitle="Napaka vnosa decimalnih mest" error="Vnos cene na največ dve (2) decimalni mesti natančno" prompt="Vnos cene na največ dve (2) decimalni mesti natančno" sqref="G9:G10" xr:uid="{183C11D5-78E6-48BA-85FB-DAE2835C476B}">
      <formula1>EXACT(G9,ROUND(G9,2))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CED3B-D79B-487A-94B6-B09854BE9ED3}">
  <dimension ref="A1:J639"/>
  <sheetViews>
    <sheetView topLeftCell="A600" zoomScale="85" zoomScaleNormal="85" zoomScalePageLayoutView="90" workbookViewId="0">
      <selection activeCell="F634" sqref="F634"/>
    </sheetView>
  </sheetViews>
  <sheetFormatPr defaultRowHeight="15" x14ac:dyDescent="0.25"/>
  <cols>
    <col min="1" max="1" width="2.42578125" customWidth="1"/>
    <col min="2" max="2" width="24.28515625" style="4" customWidth="1"/>
    <col min="3" max="3" width="17.42578125" style="4" customWidth="1"/>
    <col min="4" max="4" width="23.42578125" style="4" customWidth="1"/>
    <col min="5" max="5" width="41.7109375" style="4" customWidth="1"/>
    <col min="6" max="6" width="20.140625" style="4" customWidth="1"/>
    <col min="7" max="7" width="16.85546875" style="4" customWidth="1"/>
    <col min="8" max="8" width="15.7109375" style="4" customWidth="1"/>
    <col min="9" max="9" width="15.7109375" bestFit="1" customWidth="1"/>
    <col min="248" max="248" width="24.28515625" customWidth="1"/>
    <col min="249" max="249" width="12.140625" customWidth="1"/>
    <col min="250" max="250" width="17" customWidth="1"/>
    <col min="251" max="251" width="32.28515625" customWidth="1"/>
    <col min="252" max="252" width="26.85546875" customWidth="1"/>
    <col min="253" max="253" width="11.5703125" bestFit="1" customWidth="1"/>
    <col min="504" max="504" width="24.28515625" customWidth="1"/>
    <col min="505" max="505" width="12.140625" customWidth="1"/>
    <col min="506" max="506" width="17" customWidth="1"/>
    <col min="507" max="507" width="32.28515625" customWidth="1"/>
    <col min="508" max="508" width="26.85546875" customWidth="1"/>
    <col min="509" max="509" width="11.5703125" bestFit="1" customWidth="1"/>
    <col min="760" max="760" width="24.28515625" customWidth="1"/>
    <col min="761" max="761" width="12.140625" customWidth="1"/>
    <col min="762" max="762" width="17" customWidth="1"/>
    <col min="763" max="763" width="32.28515625" customWidth="1"/>
    <col min="764" max="764" width="26.85546875" customWidth="1"/>
    <col min="765" max="765" width="11.5703125" bestFit="1" customWidth="1"/>
    <col min="1016" max="1016" width="24.28515625" customWidth="1"/>
    <col min="1017" max="1017" width="12.140625" customWidth="1"/>
    <col min="1018" max="1018" width="17" customWidth="1"/>
    <col min="1019" max="1019" width="32.28515625" customWidth="1"/>
    <col min="1020" max="1020" width="26.85546875" customWidth="1"/>
    <col min="1021" max="1021" width="11.5703125" bestFit="1" customWidth="1"/>
    <col min="1272" max="1272" width="24.28515625" customWidth="1"/>
    <col min="1273" max="1273" width="12.140625" customWidth="1"/>
    <col min="1274" max="1274" width="17" customWidth="1"/>
    <col min="1275" max="1275" width="32.28515625" customWidth="1"/>
    <col min="1276" max="1276" width="26.85546875" customWidth="1"/>
    <col min="1277" max="1277" width="11.5703125" bestFit="1" customWidth="1"/>
    <col min="1528" max="1528" width="24.28515625" customWidth="1"/>
    <col min="1529" max="1529" width="12.140625" customWidth="1"/>
    <col min="1530" max="1530" width="17" customWidth="1"/>
    <col min="1531" max="1531" width="32.28515625" customWidth="1"/>
    <col min="1532" max="1532" width="26.85546875" customWidth="1"/>
    <col min="1533" max="1533" width="11.5703125" bestFit="1" customWidth="1"/>
    <col min="1784" max="1784" width="24.28515625" customWidth="1"/>
    <col min="1785" max="1785" width="12.140625" customWidth="1"/>
    <col min="1786" max="1786" width="17" customWidth="1"/>
    <col min="1787" max="1787" width="32.28515625" customWidth="1"/>
    <col min="1788" max="1788" width="26.85546875" customWidth="1"/>
    <col min="1789" max="1789" width="11.5703125" bestFit="1" customWidth="1"/>
    <col min="2040" max="2040" width="24.28515625" customWidth="1"/>
    <col min="2041" max="2041" width="12.140625" customWidth="1"/>
    <col min="2042" max="2042" width="17" customWidth="1"/>
    <col min="2043" max="2043" width="32.28515625" customWidth="1"/>
    <col min="2044" max="2044" width="26.85546875" customWidth="1"/>
    <col min="2045" max="2045" width="11.5703125" bestFit="1" customWidth="1"/>
    <col min="2296" max="2296" width="24.28515625" customWidth="1"/>
    <col min="2297" max="2297" width="12.140625" customWidth="1"/>
    <col min="2298" max="2298" width="17" customWidth="1"/>
    <col min="2299" max="2299" width="32.28515625" customWidth="1"/>
    <col min="2300" max="2300" width="26.85546875" customWidth="1"/>
    <col min="2301" max="2301" width="11.5703125" bestFit="1" customWidth="1"/>
    <col min="2552" max="2552" width="24.28515625" customWidth="1"/>
    <col min="2553" max="2553" width="12.140625" customWidth="1"/>
    <col min="2554" max="2554" width="17" customWidth="1"/>
    <col min="2555" max="2555" width="32.28515625" customWidth="1"/>
    <col min="2556" max="2556" width="26.85546875" customWidth="1"/>
    <col min="2557" max="2557" width="11.5703125" bestFit="1" customWidth="1"/>
    <col min="2808" max="2808" width="24.28515625" customWidth="1"/>
    <col min="2809" max="2809" width="12.140625" customWidth="1"/>
    <col min="2810" max="2810" width="17" customWidth="1"/>
    <col min="2811" max="2811" width="32.28515625" customWidth="1"/>
    <col min="2812" max="2812" width="26.85546875" customWidth="1"/>
    <col min="2813" max="2813" width="11.5703125" bestFit="1" customWidth="1"/>
    <col min="3064" max="3064" width="24.28515625" customWidth="1"/>
    <col min="3065" max="3065" width="12.140625" customWidth="1"/>
    <col min="3066" max="3066" width="17" customWidth="1"/>
    <col min="3067" max="3067" width="32.28515625" customWidth="1"/>
    <col min="3068" max="3068" width="26.85546875" customWidth="1"/>
    <col min="3069" max="3069" width="11.5703125" bestFit="1" customWidth="1"/>
    <col min="3320" max="3320" width="24.28515625" customWidth="1"/>
    <col min="3321" max="3321" width="12.140625" customWidth="1"/>
    <col min="3322" max="3322" width="17" customWidth="1"/>
    <col min="3323" max="3323" width="32.28515625" customWidth="1"/>
    <col min="3324" max="3324" width="26.85546875" customWidth="1"/>
    <col min="3325" max="3325" width="11.5703125" bestFit="1" customWidth="1"/>
    <col min="3576" max="3576" width="24.28515625" customWidth="1"/>
    <col min="3577" max="3577" width="12.140625" customWidth="1"/>
    <col min="3578" max="3578" width="17" customWidth="1"/>
    <col min="3579" max="3579" width="32.28515625" customWidth="1"/>
    <col min="3580" max="3580" width="26.85546875" customWidth="1"/>
    <col min="3581" max="3581" width="11.5703125" bestFit="1" customWidth="1"/>
    <col min="3832" max="3832" width="24.28515625" customWidth="1"/>
    <col min="3833" max="3833" width="12.140625" customWidth="1"/>
    <col min="3834" max="3834" width="17" customWidth="1"/>
    <col min="3835" max="3835" width="32.28515625" customWidth="1"/>
    <col min="3836" max="3836" width="26.85546875" customWidth="1"/>
    <col min="3837" max="3837" width="11.5703125" bestFit="1" customWidth="1"/>
    <col min="4088" max="4088" width="24.28515625" customWidth="1"/>
    <col min="4089" max="4089" width="12.140625" customWidth="1"/>
    <col min="4090" max="4090" width="17" customWidth="1"/>
    <col min="4091" max="4091" width="32.28515625" customWidth="1"/>
    <col min="4092" max="4092" width="26.85546875" customWidth="1"/>
    <col min="4093" max="4093" width="11.5703125" bestFit="1" customWidth="1"/>
    <col min="4344" max="4344" width="24.28515625" customWidth="1"/>
    <col min="4345" max="4345" width="12.140625" customWidth="1"/>
    <col min="4346" max="4346" width="17" customWidth="1"/>
    <col min="4347" max="4347" width="32.28515625" customWidth="1"/>
    <col min="4348" max="4348" width="26.85546875" customWidth="1"/>
    <col min="4349" max="4349" width="11.5703125" bestFit="1" customWidth="1"/>
    <col min="4600" max="4600" width="24.28515625" customWidth="1"/>
    <col min="4601" max="4601" width="12.140625" customWidth="1"/>
    <col min="4602" max="4602" width="17" customWidth="1"/>
    <col min="4603" max="4603" width="32.28515625" customWidth="1"/>
    <col min="4604" max="4604" width="26.85546875" customWidth="1"/>
    <col min="4605" max="4605" width="11.5703125" bestFit="1" customWidth="1"/>
    <col min="4856" max="4856" width="24.28515625" customWidth="1"/>
    <col min="4857" max="4857" width="12.140625" customWidth="1"/>
    <col min="4858" max="4858" width="17" customWidth="1"/>
    <col min="4859" max="4859" width="32.28515625" customWidth="1"/>
    <col min="4860" max="4860" width="26.85546875" customWidth="1"/>
    <col min="4861" max="4861" width="11.5703125" bestFit="1" customWidth="1"/>
    <col min="5112" max="5112" width="24.28515625" customWidth="1"/>
    <col min="5113" max="5113" width="12.140625" customWidth="1"/>
    <col min="5114" max="5114" width="17" customWidth="1"/>
    <col min="5115" max="5115" width="32.28515625" customWidth="1"/>
    <col min="5116" max="5116" width="26.85546875" customWidth="1"/>
    <col min="5117" max="5117" width="11.5703125" bestFit="1" customWidth="1"/>
    <col min="5368" max="5368" width="24.28515625" customWidth="1"/>
    <col min="5369" max="5369" width="12.140625" customWidth="1"/>
    <col min="5370" max="5370" width="17" customWidth="1"/>
    <col min="5371" max="5371" width="32.28515625" customWidth="1"/>
    <col min="5372" max="5372" width="26.85546875" customWidth="1"/>
    <col min="5373" max="5373" width="11.5703125" bestFit="1" customWidth="1"/>
    <col min="5624" max="5624" width="24.28515625" customWidth="1"/>
    <col min="5625" max="5625" width="12.140625" customWidth="1"/>
    <col min="5626" max="5626" width="17" customWidth="1"/>
    <col min="5627" max="5627" width="32.28515625" customWidth="1"/>
    <col min="5628" max="5628" width="26.85546875" customWidth="1"/>
    <col min="5629" max="5629" width="11.5703125" bestFit="1" customWidth="1"/>
    <col min="5880" max="5880" width="24.28515625" customWidth="1"/>
    <col min="5881" max="5881" width="12.140625" customWidth="1"/>
    <col min="5882" max="5882" width="17" customWidth="1"/>
    <col min="5883" max="5883" width="32.28515625" customWidth="1"/>
    <col min="5884" max="5884" width="26.85546875" customWidth="1"/>
    <col min="5885" max="5885" width="11.5703125" bestFit="1" customWidth="1"/>
    <col min="6136" max="6136" width="24.28515625" customWidth="1"/>
    <col min="6137" max="6137" width="12.140625" customWidth="1"/>
    <col min="6138" max="6138" width="17" customWidth="1"/>
    <col min="6139" max="6139" width="32.28515625" customWidth="1"/>
    <col min="6140" max="6140" width="26.85546875" customWidth="1"/>
    <col min="6141" max="6141" width="11.5703125" bestFit="1" customWidth="1"/>
    <col min="6392" max="6392" width="24.28515625" customWidth="1"/>
    <col min="6393" max="6393" width="12.140625" customWidth="1"/>
    <col min="6394" max="6394" width="17" customWidth="1"/>
    <col min="6395" max="6395" width="32.28515625" customWidth="1"/>
    <col min="6396" max="6396" width="26.85546875" customWidth="1"/>
    <col min="6397" max="6397" width="11.5703125" bestFit="1" customWidth="1"/>
    <col min="6648" max="6648" width="24.28515625" customWidth="1"/>
    <col min="6649" max="6649" width="12.140625" customWidth="1"/>
    <col min="6650" max="6650" width="17" customWidth="1"/>
    <col min="6651" max="6651" width="32.28515625" customWidth="1"/>
    <col min="6652" max="6652" width="26.85546875" customWidth="1"/>
    <col min="6653" max="6653" width="11.5703125" bestFit="1" customWidth="1"/>
    <col min="6904" max="6904" width="24.28515625" customWidth="1"/>
    <col min="6905" max="6905" width="12.140625" customWidth="1"/>
    <col min="6906" max="6906" width="17" customWidth="1"/>
    <col min="6907" max="6907" width="32.28515625" customWidth="1"/>
    <col min="6908" max="6908" width="26.85546875" customWidth="1"/>
    <col min="6909" max="6909" width="11.5703125" bestFit="1" customWidth="1"/>
    <col min="7160" max="7160" width="24.28515625" customWidth="1"/>
    <col min="7161" max="7161" width="12.140625" customWidth="1"/>
    <col min="7162" max="7162" width="17" customWidth="1"/>
    <col min="7163" max="7163" width="32.28515625" customWidth="1"/>
    <col min="7164" max="7164" width="26.85546875" customWidth="1"/>
    <col min="7165" max="7165" width="11.5703125" bestFit="1" customWidth="1"/>
    <col min="7416" max="7416" width="24.28515625" customWidth="1"/>
    <col min="7417" max="7417" width="12.140625" customWidth="1"/>
    <col min="7418" max="7418" width="17" customWidth="1"/>
    <col min="7419" max="7419" width="32.28515625" customWidth="1"/>
    <col min="7420" max="7420" width="26.85546875" customWidth="1"/>
    <col min="7421" max="7421" width="11.5703125" bestFit="1" customWidth="1"/>
    <col min="7672" max="7672" width="24.28515625" customWidth="1"/>
    <col min="7673" max="7673" width="12.140625" customWidth="1"/>
    <col min="7674" max="7674" width="17" customWidth="1"/>
    <col min="7675" max="7675" width="32.28515625" customWidth="1"/>
    <col min="7676" max="7676" width="26.85546875" customWidth="1"/>
    <col min="7677" max="7677" width="11.5703125" bestFit="1" customWidth="1"/>
    <col min="7928" max="7928" width="24.28515625" customWidth="1"/>
    <col min="7929" max="7929" width="12.140625" customWidth="1"/>
    <col min="7930" max="7930" width="17" customWidth="1"/>
    <col min="7931" max="7931" width="32.28515625" customWidth="1"/>
    <col min="7932" max="7932" width="26.85546875" customWidth="1"/>
    <col min="7933" max="7933" width="11.5703125" bestFit="1" customWidth="1"/>
    <col min="8184" max="8184" width="24.28515625" customWidth="1"/>
    <col min="8185" max="8185" width="12.140625" customWidth="1"/>
    <col min="8186" max="8186" width="17" customWidth="1"/>
    <col min="8187" max="8187" width="32.28515625" customWidth="1"/>
    <col min="8188" max="8188" width="26.85546875" customWidth="1"/>
    <col min="8189" max="8189" width="11.5703125" bestFit="1" customWidth="1"/>
    <col min="8440" max="8440" width="24.28515625" customWidth="1"/>
    <col min="8441" max="8441" width="12.140625" customWidth="1"/>
    <col min="8442" max="8442" width="17" customWidth="1"/>
    <col min="8443" max="8443" width="32.28515625" customWidth="1"/>
    <col min="8444" max="8444" width="26.85546875" customWidth="1"/>
    <col min="8445" max="8445" width="11.5703125" bestFit="1" customWidth="1"/>
    <col min="8696" max="8696" width="24.28515625" customWidth="1"/>
    <col min="8697" max="8697" width="12.140625" customWidth="1"/>
    <col min="8698" max="8698" width="17" customWidth="1"/>
    <col min="8699" max="8699" width="32.28515625" customWidth="1"/>
    <col min="8700" max="8700" width="26.85546875" customWidth="1"/>
    <col min="8701" max="8701" width="11.5703125" bestFit="1" customWidth="1"/>
    <col min="8952" max="8952" width="24.28515625" customWidth="1"/>
    <col min="8953" max="8953" width="12.140625" customWidth="1"/>
    <col min="8954" max="8954" width="17" customWidth="1"/>
    <col min="8955" max="8955" width="32.28515625" customWidth="1"/>
    <col min="8956" max="8956" width="26.85546875" customWidth="1"/>
    <col min="8957" max="8957" width="11.5703125" bestFit="1" customWidth="1"/>
    <col min="9208" max="9208" width="24.28515625" customWidth="1"/>
    <col min="9209" max="9209" width="12.140625" customWidth="1"/>
    <col min="9210" max="9210" width="17" customWidth="1"/>
    <col min="9211" max="9211" width="32.28515625" customWidth="1"/>
    <col min="9212" max="9212" width="26.85546875" customWidth="1"/>
    <col min="9213" max="9213" width="11.5703125" bestFit="1" customWidth="1"/>
    <col min="9464" max="9464" width="24.28515625" customWidth="1"/>
    <col min="9465" max="9465" width="12.140625" customWidth="1"/>
    <col min="9466" max="9466" width="17" customWidth="1"/>
    <col min="9467" max="9467" width="32.28515625" customWidth="1"/>
    <col min="9468" max="9468" width="26.85546875" customWidth="1"/>
    <col min="9469" max="9469" width="11.5703125" bestFit="1" customWidth="1"/>
    <col min="9720" max="9720" width="24.28515625" customWidth="1"/>
    <col min="9721" max="9721" width="12.140625" customWidth="1"/>
    <col min="9722" max="9722" width="17" customWidth="1"/>
    <col min="9723" max="9723" width="32.28515625" customWidth="1"/>
    <col min="9724" max="9724" width="26.85546875" customWidth="1"/>
    <col min="9725" max="9725" width="11.5703125" bestFit="1" customWidth="1"/>
    <col min="9976" max="9976" width="24.28515625" customWidth="1"/>
    <col min="9977" max="9977" width="12.140625" customWidth="1"/>
    <col min="9978" max="9978" width="17" customWidth="1"/>
    <col min="9979" max="9979" width="32.28515625" customWidth="1"/>
    <col min="9980" max="9980" width="26.85546875" customWidth="1"/>
    <col min="9981" max="9981" width="11.5703125" bestFit="1" customWidth="1"/>
    <col min="10232" max="10232" width="24.28515625" customWidth="1"/>
    <col min="10233" max="10233" width="12.140625" customWidth="1"/>
    <col min="10234" max="10234" width="17" customWidth="1"/>
    <col min="10235" max="10235" width="32.28515625" customWidth="1"/>
    <col min="10236" max="10236" width="26.85546875" customWidth="1"/>
    <col min="10237" max="10237" width="11.5703125" bestFit="1" customWidth="1"/>
    <col min="10488" max="10488" width="24.28515625" customWidth="1"/>
    <col min="10489" max="10489" width="12.140625" customWidth="1"/>
    <col min="10490" max="10490" width="17" customWidth="1"/>
    <col min="10491" max="10491" width="32.28515625" customWidth="1"/>
    <col min="10492" max="10492" width="26.85546875" customWidth="1"/>
    <col min="10493" max="10493" width="11.5703125" bestFit="1" customWidth="1"/>
    <col min="10744" max="10744" width="24.28515625" customWidth="1"/>
    <col min="10745" max="10745" width="12.140625" customWidth="1"/>
    <col min="10746" max="10746" width="17" customWidth="1"/>
    <col min="10747" max="10747" width="32.28515625" customWidth="1"/>
    <col min="10748" max="10748" width="26.85546875" customWidth="1"/>
    <col min="10749" max="10749" width="11.5703125" bestFit="1" customWidth="1"/>
    <col min="11000" max="11000" width="24.28515625" customWidth="1"/>
    <col min="11001" max="11001" width="12.140625" customWidth="1"/>
    <col min="11002" max="11002" width="17" customWidth="1"/>
    <col min="11003" max="11003" width="32.28515625" customWidth="1"/>
    <col min="11004" max="11004" width="26.85546875" customWidth="1"/>
    <col min="11005" max="11005" width="11.5703125" bestFit="1" customWidth="1"/>
    <col min="11256" max="11256" width="24.28515625" customWidth="1"/>
    <col min="11257" max="11257" width="12.140625" customWidth="1"/>
    <col min="11258" max="11258" width="17" customWidth="1"/>
    <col min="11259" max="11259" width="32.28515625" customWidth="1"/>
    <col min="11260" max="11260" width="26.85546875" customWidth="1"/>
    <col min="11261" max="11261" width="11.5703125" bestFit="1" customWidth="1"/>
    <col min="11512" max="11512" width="24.28515625" customWidth="1"/>
    <col min="11513" max="11513" width="12.140625" customWidth="1"/>
    <col min="11514" max="11514" width="17" customWidth="1"/>
    <col min="11515" max="11515" width="32.28515625" customWidth="1"/>
    <col min="11516" max="11516" width="26.85546875" customWidth="1"/>
    <col min="11517" max="11517" width="11.5703125" bestFit="1" customWidth="1"/>
    <col min="11768" max="11768" width="24.28515625" customWidth="1"/>
    <col min="11769" max="11769" width="12.140625" customWidth="1"/>
    <col min="11770" max="11770" width="17" customWidth="1"/>
    <col min="11771" max="11771" width="32.28515625" customWidth="1"/>
    <col min="11772" max="11772" width="26.85546875" customWidth="1"/>
    <col min="11773" max="11773" width="11.5703125" bestFit="1" customWidth="1"/>
    <col min="12024" max="12024" width="24.28515625" customWidth="1"/>
    <col min="12025" max="12025" width="12.140625" customWidth="1"/>
    <col min="12026" max="12026" width="17" customWidth="1"/>
    <col min="12027" max="12027" width="32.28515625" customWidth="1"/>
    <col min="12028" max="12028" width="26.85546875" customWidth="1"/>
    <col min="12029" max="12029" width="11.5703125" bestFit="1" customWidth="1"/>
    <col min="12280" max="12280" width="24.28515625" customWidth="1"/>
    <col min="12281" max="12281" width="12.140625" customWidth="1"/>
    <col min="12282" max="12282" width="17" customWidth="1"/>
    <col min="12283" max="12283" width="32.28515625" customWidth="1"/>
    <col min="12284" max="12284" width="26.85546875" customWidth="1"/>
    <col min="12285" max="12285" width="11.5703125" bestFit="1" customWidth="1"/>
    <col min="12536" max="12536" width="24.28515625" customWidth="1"/>
    <col min="12537" max="12537" width="12.140625" customWidth="1"/>
    <col min="12538" max="12538" width="17" customWidth="1"/>
    <col min="12539" max="12539" width="32.28515625" customWidth="1"/>
    <col min="12540" max="12540" width="26.85546875" customWidth="1"/>
    <col min="12541" max="12541" width="11.5703125" bestFit="1" customWidth="1"/>
    <col min="12792" max="12792" width="24.28515625" customWidth="1"/>
    <col min="12793" max="12793" width="12.140625" customWidth="1"/>
    <col min="12794" max="12794" width="17" customWidth="1"/>
    <col min="12795" max="12795" width="32.28515625" customWidth="1"/>
    <col min="12796" max="12796" width="26.85546875" customWidth="1"/>
    <col min="12797" max="12797" width="11.5703125" bestFit="1" customWidth="1"/>
    <col min="13048" max="13048" width="24.28515625" customWidth="1"/>
    <col min="13049" max="13049" width="12.140625" customWidth="1"/>
    <col min="13050" max="13050" width="17" customWidth="1"/>
    <col min="13051" max="13051" width="32.28515625" customWidth="1"/>
    <col min="13052" max="13052" width="26.85546875" customWidth="1"/>
    <col min="13053" max="13053" width="11.5703125" bestFit="1" customWidth="1"/>
    <col min="13304" max="13304" width="24.28515625" customWidth="1"/>
    <col min="13305" max="13305" width="12.140625" customWidth="1"/>
    <col min="13306" max="13306" width="17" customWidth="1"/>
    <col min="13307" max="13307" width="32.28515625" customWidth="1"/>
    <col min="13308" max="13308" width="26.85546875" customWidth="1"/>
    <col min="13309" max="13309" width="11.5703125" bestFit="1" customWidth="1"/>
    <col min="13560" max="13560" width="24.28515625" customWidth="1"/>
    <col min="13561" max="13561" width="12.140625" customWidth="1"/>
    <col min="13562" max="13562" width="17" customWidth="1"/>
    <col min="13563" max="13563" width="32.28515625" customWidth="1"/>
    <col min="13564" max="13564" width="26.85546875" customWidth="1"/>
    <col min="13565" max="13565" width="11.5703125" bestFit="1" customWidth="1"/>
    <col min="13816" max="13816" width="24.28515625" customWidth="1"/>
    <col min="13817" max="13817" width="12.140625" customWidth="1"/>
    <col min="13818" max="13818" width="17" customWidth="1"/>
    <col min="13819" max="13819" width="32.28515625" customWidth="1"/>
    <col min="13820" max="13820" width="26.85546875" customWidth="1"/>
    <col min="13821" max="13821" width="11.5703125" bestFit="1" customWidth="1"/>
    <col min="14072" max="14072" width="24.28515625" customWidth="1"/>
    <col min="14073" max="14073" width="12.140625" customWidth="1"/>
    <col min="14074" max="14074" width="17" customWidth="1"/>
    <col min="14075" max="14075" width="32.28515625" customWidth="1"/>
    <col min="14076" max="14076" width="26.85546875" customWidth="1"/>
    <col min="14077" max="14077" width="11.5703125" bestFit="1" customWidth="1"/>
    <col min="14328" max="14328" width="24.28515625" customWidth="1"/>
    <col min="14329" max="14329" width="12.140625" customWidth="1"/>
    <col min="14330" max="14330" width="17" customWidth="1"/>
    <col min="14331" max="14331" width="32.28515625" customWidth="1"/>
    <col min="14332" max="14332" width="26.85546875" customWidth="1"/>
    <col min="14333" max="14333" width="11.5703125" bestFit="1" customWidth="1"/>
    <col min="14584" max="14584" width="24.28515625" customWidth="1"/>
    <col min="14585" max="14585" width="12.140625" customWidth="1"/>
    <col min="14586" max="14586" width="17" customWidth="1"/>
    <col min="14587" max="14587" width="32.28515625" customWidth="1"/>
    <col min="14588" max="14588" width="26.85546875" customWidth="1"/>
    <col min="14589" max="14589" width="11.5703125" bestFit="1" customWidth="1"/>
    <col min="14840" max="14840" width="24.28515625" customWidth="1"/>
    <col min="14841" max="14841" width="12.140625" customWidth="1"/>
    <col min="14842" max="14842" width="17" customWidth="1"/>
    <col min="14843" max="14843" width="32.28515625" customWidth="1"/>
    <col min="14844" max="14844" width="26.85546875" customWidth="1"/>
    <col min="14845" max="14845" width="11.5703125" bestFit="1" customWidth="1"/>
    <col min="15096" max="15096" width="24.28515625" customWidth="1"/>
    <col min="15097" max="15097" width="12.140625" customWidth="1"/>
    <col min="15098" max="15098" width="17" customWidth="1"/>
    <col min="15099" max="15099" width="32.28515625" customWidth="1"/>
    <col min="15100" max="15100" width="26.85546875" customWidth="1"/>
    <col min="15101" max="15101" width="11.5703125" bestFit="1" customWidth="1"/>
    <col min="15352" max="15352" width="24.28515625" customWidth="1"/>
    <col min="15353" max="15353" width="12.140625" customWidth="1"/>
    <col min="15354" max="15354" width="17" customWidth="1"/>
    <col min="15355" max="15355" width="32.28515625" customWidth="1"/>
    <col min="15356" max="15356" width="26.85546875" customWidth="1"/>
    <col min="15357" max="15357" width="11.5703125" bestFit="1" customWidth="1"/>
    <col min="15608" max="15608" width="24.28515625" customWidth="1"/>
    <col min="15609" max="15609" width="12.140625" customWidth="1"/>
    <col min="15610" max="15610" width="17" customWidth="1"/>
    <col min="15611" max="15611" width="32.28515625" customWidth="1"/>
    <col min="15612" max="15612" width="26.85546875" customWidth="1"/>
    <col min="15613" max="15613" width="11.5703125" bestFit="1" customWidth="1"/>
    <col min="15864" max="15864" width="24.28515625" customWidth="1"/>
    <col min="15865" max="15865" width="12.140625" customWidth="1"/>
    <col min="15866" max="15866" width="17" customWidth="1"/>
    <col min="15867" max="15867" width="32.28515625" customWidth="1"/>
    <col min="15868" max="15868" width="26.85546875" customWidth="1"/>
    <col min="15869" max="15869" width="11.5703125" bestFit="1" customWidth="1"/>
    <col min="16120" max="16120" width="24.28515625" customWidth="1"/>
    <col min="16121" max="16121" width="12.140625" customWidth="1"/>
    <col min="16122" max="16122" width="17" customWidth="1"/>
    <col min="16123" max="16123" width="32.28515625" customWidth="1"/>
    <col min="16124" max="16124" width="26.85546875" customWidth="1"/>
    <col min="16125" max="16125" width="11.5703125" bestFit="1" customWidth="1"/>
  </cols>
  <sheetData>
    <row r="1" spans="1:10" ht="9.75" customHeight="1" x14ac:dyDescent="0.25">
      <c r="B1" s="1"/>
      <c r="C1" s="2"/>
      <c r="D1" s="2"/>
      <c r="E1" s="2"/>
      <c r="F1" s="3"/>
    </row>
    <row r="2" spans="1:10" ht="16.5" customHeight="1" x14ac:dyDescent="0.25">
      <c r="B2" s="442" t="s">
        <v>0</v>
      </c>
      <c r="C2" s="442"/>
      <c r="D2" s="442"/>
      <c r="E2" s="443"/>
      <c r="F2" s="5" t="s">
        <v>339</v>
      </c>
    </row>
    <row r="3" spans="1:10" ht="11.25" customHeight="1" x14ac:dyDescent="0.25">
      <c r="B3" s="6"/>
      <c r="C3" s="6"/>
      <c r="D3" s="6"/>
      <c r="E3" s="6"/>
      <c r="F3" s="6"/>
    </row>
    <row r="4" spans="1:10" x14ac:dyDescent="0.25">
      <c r="B4" s="444" t="s">
        <v>307</v>
      </c>
      <c r="C4" s="444"/>
      <c r="D4" s="444"/>
      <c r="E4" s="444"/>
      <c r="F4" s="444"/>
      <c r="G4" s="7"/>
      <c r="H4" s="7"/>
      <c r="I4" s="8"/>
      <c r="J4" s="9"/>
    </row>
    <row r="5" spans="1:10" ht="20.25" customHeight="1" x14ac:dyDescent="0.25">
      <c r="B5" s="445" t="s">
        <v>298</v>
      </c>
      <c r="C5" s="445"/>
      <c r="D5" s="445"/>
      <c r="E5" s="445"/>
      <c r="F5" s="445"/>
      <c r="G5" s="7"/>
      <c r="H5" s="7"/>
      <c r="I5" s="8"/>
      <c r="J5" s="9"/>
    </row>
    <row r="6" spans="1:10" ht="21" customHeight="1" x14ac:dyDescent="0.25">
      <c r="B6" s="383" t="s">
        <v>430</v>
      </c>
      <c r="C6" s="383"/>
      <c r="D6" s="383"/>
      <c r="E6" s="383"/>
      <c r="F6" s="383"/>
      <c r="G6" s="7"/>
      <c r="H6" s="7"/>
      <c r="I6" s="8"/>
      <c r="J6" s="9"/>
    </row>
    <row r="7" spans="1:10" ht="10.5" customHeight="1" x14ac:dyDescent="0.25">
      <c r="B7" s="10"/>
      <c r="C7" s="11"/>
      <c r="D7" s="11"/>
      <c r="E7" s="11"/>
      <c r="F7" s="12"/>
      <c r="G7" s="7"/>
      <c r="H7" s="7"/>
      <c r="I7" s="8"/>
      <c r="J7" s="9"/>
    </row>
    <row r="8" spans="1:10" ht="10.5" customHeight="1" x14ac:dyDescent="0.25">
      <c r="B8" s="13"/>
      <c r="C8" s="13"/>
      <c r="D8" s="13"/>
      <c r="E8" s="13"/>
      <c r="F8" s="13"/>
      <c r="G8" s="13"/>
      <c r="H8" s="13"/>
      <c r="I8" s="9"/>
      <c r="J8" s="9"/>
    </row>
    <row r="9" spans="1:10" x14ac:dyDescent="0.25">
      <c r="B9" s="14" t="s">
        <v>1</v>
      </c>
      <c r="C9" s="13"/>
      <c r="D9" s="13"/>
      <c r="E9" s="13"/>
      <c r="F9" s="13"/>
      <c r="G9" s="13"/>
      <c r="H9" s="13"/>
      <c r="I9" s="9"/>
      <c r="J9" s="9"/>
    </row>
    <row r="10" spans="1:10" x14ac:dyDescent="0.25">
      <c r="B10" s="13"/>
      <c r="C10" s="13"/>
      <c r="D10" s="13"/>
      <c r="E10" s="13"/>
      <c r="F10" s="13"/>
      <c r="G10" s="13"/>
      <c r="H10" s="13"/>
      <c r="I10" s="9"/>
      <c r="J10" s="9"/>
    </row>
    <row r="11" spans="1:10" x14ac:dyDescent="0.25">
      <c r="B11" s="446" t="s">
        <v>281</v>
      </c>
      <c r="C11" s="446"/>
      <c r="D11" s="446"/>
      <c r="E11" s="446"/>
      <c r="F11" s="446"/>
      <c r="G11" s="13"/>
      <c r="H11" s="13"/>
      <c r="I11" s="9"/>
      <c r="J11" s="9"/>
    </row>
    <row r="12" spans="1:10" ht="15.75" thickBot="1" x14ac:dyDescent="0.3">
      <c r="B12" s="13" t="s">
        <v>282</v>
      </c>
      <c r="C12" s="13"/>
      <c r="D12" s="13"/>
      <c r="E12" s="13"/>
      <c r="F12" s="13"/>
      <c r="G12" s="13"/>
      <c r="H12" s="13"/>
      <c r="I12" s="9"/>
      <c r="J12" s="9"/>
    </row>
    <row r="13" spans="1:10" ht="30.95" customHeight="1" thickBot="1" x14ac:dyDescent="0.3">
      <c r="A13" t="s">
        <v>290</v>
      </c>
      <c r="B13" s="15" t="s">
        <v>2</v>
      </c>
      <c r="C13" s="16" t="s">
        <v>3</v>
      </c>
      <c r="D13" s="16" t="s">
        <v>4</v>
      </c>
      <c r="E13" s="16" t="s">
        <v>5</v>
      </c>
      <c r="F13" s="17" t="s">
        <v>6</v>
      </c>
      <c r="G13" s="350" t="s">
        <v>7</v>
      </c>
      <c r="H13" s="13"/>
      <c r="I13" s="9"/>
      <c r="J13" s="9"/>
    </row>
    <row r="14" spans="1:10" ht="15.75" thickBot="1" x14ac:dyDescent="0.3">
      <c r="A14" t="s">
        <v>290</v>
      </c>
      <c r="B14" s="296">
        <v>113.8</v>
      </c>
      <c r="C14" s="302"/>
      <c r="D14" s="346">
        <f>B14*C14</f>
        <v>0</v>
      </c>
      <c r="E14" s="19" t="s">
        <v>8</v>
      </c>
      <c r="F14" s="20" t="s">
        <v>9</v>
      </c>
      <c r="G14" s="346">
        <f>D14*13</f>
        <v>0</v>
      </c>
      <c r="H14" s="13"/>
      <c r="I14" s="9"/>
      <c r="J14" s="9"/>
    </row>
    <row r="15" spans="1:10" ht="19.5" customHeight="1" thickBot="1" x14ac:dyDescent="0.3">
      <c r="A15" t="s">
        <v>290</v>
      </c>
      <c r="B15" s="295">
        <v>237.55</v>
      </c>
      <c r="C15" s="303"/>
      <c r="D15" s="346">
        <f t="shared" ref="D15:D19" si="0">B15*C15</f>
        <v>0</v>
      </c>
      <c r="E15" s="19" t="s">
        <v>10</v>
      </c>
      <c r="F15" s="20" t="s">
        <v>11</v>
      </c>
      <c r="G15" s="346">
        <f>D15*22</f>
        <v>0</v>
      </c>
      <c r="H15" s="13"/>
      <c r="I15" s="9"/>
      <c r="J15" s="9"/>
    </row>
    <row r="16" spans="1:10" ht="15.75" thickBot="1" x14ac:dyDescent="0.3">
      <c r="A16" t="s">
        <v>290</v>
      </c>
      <c r="B16" s="295">
        <v>37.15</v>
      </c>
      <c r="C16" s="303"/>
      <c r="D16" s="346">
        <f t="shared" si="0"/>
        <v>0</v>
      </c>
      <c r="E16" s="19" t="s">
        <v>12</v>
      </c>
      <c r="F16" s="20" t="s">
        <v>11</v>
      </c>
      <c r="G16" s="346">
        <f t="shared" ref="G16:G19" si="1">D16*22</f>
        <v>0</v>
      </c>
      <c r="H16" s="13"/>
      <c r="I16" s="9"/>
      <c r="J16" s="9"/>
    </row>
    <row r="17" spans="1:10" ht="15.75" thickBot="1" x14ac:dyDescent="0.3">
      <c r="A17" t="s">
        <v>290</v>
      </c>
      <c r="B17" s="291">
        <v>45.95</v>
      </c>
      <c r="C17" s="302"/>
      <c r="D17" s="346">
        <f t="shared" si="0"/>
        <v>0</v>
      </c>
      <c r="E17" s="19" t="s">
        <v>13</v>
      </c>
      <c r="F17" s="20" t="s">
        <v>11</v>
      </c>
      <c r="G17" s="346">
        <f t="shared" si="1"/>
        <v>0</v>
      </c>
      <c r="H17" s="13"/>
      <c r="I17" s="9"/>
      <c r="J17" s="9"/>
    </row>
    <row r="18" spans="1:10" ht="15.75" thickBot="1" x14ac:dyDescent="0.3">
      <c r="A18" t="s">
        <v>290</v>
      </c>
      <c r="B18" s="295">
        <v>55.5</v>
      </c>
      <c r="C18" s="302"/>
      <c r="D18" s="346">
        <f t="shared" si="0"/>
        <v>0</v>
      </c>
      <c r="E18" s="19" t="s">
        <v>15</v>
      </c>
      <c r="F18" s="20" t="s">
        <v>11</v>
      </c>
      <c r="G18" s="346">
        <f t="shared" si="1"/>
        <v>0</v>
      </c>
      <c r="H18" s="13"/>
      <c r="I18" s="9"/>
      <c r="J18" s="9"/>
    </row>
    <row r="19" spans="1:10" ht="15.75" thickBot="1" x14ac:dyDescent="0.3">
      <c r="A19" t="s">
        <v>290</v>
      </c>
      <c r="B19" s="18">
        <v>25.9</v>
      </c>
      <c r="C19" s="302"/>
      <c r="D19" s="346">
        <f t="shared" si="0"/>
        <v>0</v>
      </c>
      <c r="E19" s="19" t="s">
        <v>16</v>
      </c>
      <c r="F19" s="20" t="s">
        <v>11</v>
      </c>
      <c r="G19" s="346">
        <f t="shared" si="1"/>
        <v>0</v>
      </c>
      <c r="H19" s="13"/>
      <c r="I19" s="9"/>
      <c r="J19" s="9"/>
    </row>
    <row r="20" spans="1:10" ht="15.75" thickBot="1" x14ac:dyDescent="0.3">
      <c r="A20" t="s">
        <v>290</v>
      </c>
      <c r="B20" s="13"/>
      <c r="C20" s="13"/>
      <c r="D20" s="13"/>
      <c r="E20" s="13"/>
      <c r="F20" s="20" t="s">
        <v>14</v>
      </c>
      <c r="G20" s="346">
        <f>SUM(G14:G19)</f>
        <v>0</v>
      </c>
      <c r="H20" s="13"/>
      <c r="I20" s="9"/>
      <c r="J20" s="9"/>
    </row>
    <row r="21" spans="1:10" ht="18" customHeight="1" thickBot="1" x14ac:dyDescent="0.3">
      <c r="A21" t="s">
        <v>290</v>
      </c>
      <c r="B21" s="441" t="s">
        <v>283</v>
      </c>
      <c r="C21" s="441"/>
      <c r="D21" s="441"/>
      <c r="E21" s="441"/>
      <c r="F21" s="441"/>
      <c r="G21" s="351"/>
      <c r="H21" s="13"/>
      <c r="I21" s="9"/>
      <c r="J21" s="9"/>
    </row>
    <row r="22" spans="1:10" ht="32.25" customHeight="1" thickBot="1" x14ac:dyDescent="0.3">
      <c r="A22" t="s">
        <v>290</v>
      </c>
      <c r="B22" s="293" t="s">
        <v>2</v>
      </c>
      <c r="C22" s="292" t="s">
        <v>3</v>
      </c>
      <c r="D22" s="16" t="s">
        <v>4</v>
      </c>
      <c r="E22" s="16" t="s">
        <v>5</v>
      </c>
      <c r="F22" s="17" t="s">
        <v>6</v>
      </c>
      <c r="G22" s="350" t="s">
        <v>7</v>
      </c>
      <c r="H22" s="13"/>
      <c r="I22" s="9"/>
      <c r="J22" s="9"/>
    </row>
    <row r="23" spans="1:10" ht="15.75" thickBot="1" x14ac:dyDescent="0.3">
      <c r="A23" t="s">
        <v>290</v>
      </c>
      <c r="B23" s="295">
        <v>2.5</v>
      </c>
      <c r="C23" s="302"/>
      <c r="D23" s="347">
        <f t="shared" ref="D23:D29" si="2">B23*C23</f>
        <v>0</v>
      </c>
      <c r="E23" s="21" t="s">
        <v>17</v>
      </c>
      <c r="F23" s="20" t="s">
        <v>11</v>
      </c>
      <c r="G23" s="346">
        <f>D23*22</f>
        <v>0</v>
      </c>
      <c r="H23" s="13"/>
      <c r="I23" s="9"/>
      <c r="J23" s="9"/>
    </row>
    <row r="24" spans="1:10" ht="29.25" thickBot="1" x14ac:dyDescent="0.3">
      <c r="A24" t="s">
        <v>290</v>
      </c>
      <c r="B24" s="295">
        <v>52</v>
      </c>
      <c r="C24" s="302"/>
      <c r="D24" s="347">
        <f t="shared" si="2"/>
        <v>0</v>
      </c>
      <c r="E24" s="19" t="s">
        <v>18</v>
      </c>
      <c r="F24" s="20" t="s">
        <v>19</v>
      </c>
      <c r="G24" s="346">
        <f>D24*1</f>
        <v>0</v>
      </c>
      <c r="H24" s="13"/>
      <c r="I24" s="9"/>
      <c r="J24" s="9"/>
    </row>
    <row r="25" spans="1:10" ht="29.25" thickBot="1" x14ac:dyDescent="0.3">
      <c r="A25" t="s">
        <v>290</v>
      </c>
      <c r="B25" s="295">
        <v>33.5</v>
      </c>
      <c r="C25" s="302"/>
      <c r="D25" s="347">
        <f t="shared" si="2"/>
        <v>0</v>
      </c>
      <c r="E25" s="19" t="s">
        <v>20</v>
      </c>
      <c r="F25" s="20" t="s">
        <v>19</v>
      </c>
      <c r="G25" s="346">
        <f t="shared" ref="G25:G29" si="3">D25*1</f>
        <v>0</v>
      </c>
      <c r="H25" s="13"/>
      <c r="I25" s="9"/>
      <c r="J25" s="9"/>
    </row>
    <row r="26" spans="1:10" ht="15.75" thickBot="1" x14ac:dyDescent="0.3">
      <c r="A26" t="s">
        <v>290</v>
      </c>
      <c r="B26" s="295">
        <v>5.6</v>
      </c>
      <c r="C26" s="302"/>
      <c r="D26" s="347">
        <f t="shared" si="2"/>
        <v>0</v>
      </c>
      <c r="E26" s="19" t="s">
        <v>21</v>
      </c>
      <c r="F26" s="20" t="s">
        <v>19</v>
      </c>
      <c r="G26" s="346">
        <f t="shared" si="3"/>
        <v>0</v>
      </c>
      <c r="H26" s="13"/>
      <c r="I26" s="9"/>
      <c r="J26" s="9"/>
    </row>
    <row r="27" spans="1:10" ht="43.5" customHeight="1" thickBot="1" x14ac:dyDescent="0.3">
      <c r="A27" t="s">
        <v>290</v>
      </c>
      <c r="B27" s="295">
        <v>3.96</v>
      </c>
      <c r="C27" s="302"/>
      <c r="D27" s="347">
        <f t="shared" si="2"/>
        <v>0</v>
      </c>
      <c r="E27" s="19" t="s">
        <v>22</v>
      </c>
      <c r="F27" s="20" t="s">
        <v>19</v>
      </c>
      <c r="G27" s="346">
        <f t="shared" si="3"/>
        <v>0</v>
      </c>
      <c r="H27" s="13"/>
      <c r="I27" s="9"/>
      <c r="J27" s="9"/>
    </row>
    <row r="28" spans="1:10" ht="43.5" customHeight="1" thickBot="1" x14ac:dyDescent="0.3">
      <c r="A28" t="s">
        <v>290</v>
      </c>
      <c r="B28" s="295">
        <v>6.8</v>
      </c>
      <c r="C28" s="302"/>
      <c r="D28" s="347">
        <f t="shared" si="2"/>
        <v>0</v>
      </c>
      <c r="E28" s="19" t="s">
        <v>23</v>
      </c>
      <c r="F28" s="20" t="s">
        <v>19</v>
      </c>
      <c r="G28" s="346">
        <f t="shared" si="3"/>
        <v>0</v>
      </c>
      <c r="H28" s="13"/>
      <c r="I28" s="9"/>
      <c r="J28" s="9"/>
    </row>
    <row r="29" spans="1:10" ht="43.5" thickBot="1" x14ac:dyDescent="0.3">
      <c r="A29" t="s">
        <v>290</v>
      </c>
      <c r="B29" s="295">
        <v>7.14</v>
      </c>
      <c r="C29" s="302"/>
      <c r="D29" s="347">
        <f t="shared" si="2"/>
        <v>0</v>
      </c>
      <c r="E29" s="19" t="s">
        <v>24</v>
      </c>
      <c r="F29" s="20" t="s">
        <v>19</v>
      </c>
      <c r="G29" s="346">
        <f t="shared" si="3"/>
        <v>0</v>
      </c>
      <c r="H29" s="13"/>
      <c r="I29" s="9"/>
      <c r="J29" s="9"/>
    </row>
    <row r="30" spans="1:10" ht="15.75" thickBot="1" x14ac:dyDescent="0.3">
      <c r="A30" t="s">
        <v>290</v>
      </c>
      <c r="B30" s="22"/>
      <c r="C30" s="23"/>
      <c r="D30" s="24"/>
      <c r="E30" s="24"/>
      <c r="F30" s="20" t="s">
        <v>14</v>
      </c>
      <c r="G30" s="346">
        <f>SUM(G23:G29)</f>
        <v>0</v>
      </c>
      <c r="H30" s="13"/>
      <c r="I30" s="9"/>
      <c r="J30" s="9"/>
    </row>
    <row r="31" spans="1:10" ht="18.75" customHeight="1" thickBot="1" x14ac:dyDescent="0.3">
      <c r="A31" t="s">
        <v>290</v>
      </c>
      <c r="B31" s="441" t="s">
        <v>284</v>
      </c>
      <c r="C31" s="441"/>
      <c r="D31" s="441"/>
      <c r="E31" s="441"/>
      <c r="F31" s="441"/>
      <c r="G31" s="351"/>
      <c r="H31" s="13"/>
      <c r="I31" s="9"/>
      <c r="J31" s="9"/>
    </row>
    <row r="32" spans="1:10" ht="31.5" customHeight="1" thickBot="1" x14ac:dyDescent="0.3">
      <c r="A32" t="s">
        <v>290</v>
      </c>
      <c r="B32" s="293" t="s">
        <v>2</v>
      </c>
      <c r="C32" s="292" t="s">
        <v>3</v>
      </c>
      <c r="D32" s="16" t="s">
        <v>4</v>
      </c>
      <c r="E32" s="16" t="s">
        <v>5</v>
      </c>
      <c r="F32" s="17" t="s">
        <v>6</v>
      </c>
      <c r="G32" s="350" t="s">
        <v>7</v>
      </c>
      <c r="H32" s="13"/>
      <c r="I32" s="9"/>
      <c r="J32" s="9"/>
    </row>
    <row r="33" spans="1:10" ht="15.75" thickBot="1" x14ac:dyDescent="0.3">
      <c r="A33" t="s">
        <v>290</v>
      </c>
      <c r="B33" s="295">
        <v>18.75</v>
      </c>
      <c r="C33" s="302"/>
      <c r="D33" s="347">
        <f>B33*C33</f>
        <v>0</v>
      </c>
      <c r="E33" s="21" t="s">
        <v>25</v>
      </c>
      <c r="F33" s="20" t="s">
        <v>11</v>
      </c>
      <c r="G33" s="346">
        <f>D33*22</f>
        <v>0</v>
      </c>
      <c r="H33" s="13"/>
      <c r="I33" s="9"/>
      <c r="J33" s="9"/>
    </row>
    <row r="34" spans="1:10" ht="15.75" thickBot="1" x14ac:dyDescent="0.3">
      <c r="A34" t="s">
        <v>290</v>
      </c>
      <c r="B34" s="295">
        <v>7.21</v>
      </c>
      <c r="C34" s="302"/>
      <c r="D34" s="347">
        <f>B34*C34</f>
        <v>0</v>
      </c>
      <c r="E34" s="19" t="s">
        <v>17</v>
      </c>
      <c r="F34" s="20" t="s">
        <v>11</v>
      </c>
      <c r="G34" s="346">
        <f t="shared" ref="G34:G35" si="4">D34*22</f>
        <v>0</v>
      </c>
      <c r="H34" s="13"/>
      <c r="I34" s="9"/>
      <c r="J34" s="9"/>
    </row>
    <row r="35" spans="1:10" ht="32.25" customHeight="1" thickBot="1" x14ac:dyDescent="0.3">
      <c r="A35" t="s">
        <v>290</v>
      </c>
      <c r="B35" s="295">
        <v>96.91</v>
      </c>
      <c r="C35" s="302"/>
      <c r="D35" s="347">
        <f>B35*C35</f>
        <v>0</v>
      </c>
      <c r="E35" s="25" t="s">
        <v>26</v>
      </c>
      <c r="F35" s="20" t="s">
        <v>11</v>
      </c>
      <c r="G35" s="346">
        <f t="shared" si="4"/>
        <v>0</v>
      </c>
      <c r="H35" s="13"/>
      <c r="I35" s="9"/>
      <c r="J35" s="9"/>
    </row>
    <row r="36" spans="1:10" ht="15.75" thickBot="1" x14ac:dyDescent="0.3">
      <c r="A36" t="s">
        <v>290</v>
      </c>
      <c r="B36" s="26"/>
      <c r="C36" s="23"/>
      <c r="D36" s="23"/>
      <c r="E36" s="23"/>
      <c r="F36" s="20" t="s">
        <v>14</v>
      </c>
      <c r="G36" s="346">
        <f>SUM(G33:G35)</f>
        <v>0</v>
      </c>
      <c r="H36" s="13"/>
      <c r="I36" s="9"/>
      <c r="J36" s="9"/>
    </row>
    <row r="37" spans="1:10" ht="18.75" customHeight="1" thickBot="1" x14ac:dyDescent="0.3">
      <c r="A37" t="s">
        <v>290</v>
      </c>
      <c r="B37" s="437" t="s">
        <v>285</v>
      </c>
      <c r="C37" s="437"/>
      <c r="D37" s="437"/>
      <c r="E37" s="437"/>
      <c r="F37" s="437"/>
      <c r="G37" s="351"/>
      <c r="H37" s="13"/>
      <c r="I37" s="9"/>
      <c r="J37" s="9"/>
    </row>
    <row r="38" spans="1:10" ht="34.5" customHeight="1" thickBot="1" x14ac:dyDescent="0.3">
      <c r="A38" t="s">
        <v>290</v>
      </c>
      <c r="B38" s="293" t="s">
        <v>2</v>
      </c>
      <c r="C38" s="292" t="s">
        <v>3</v>
      </c>
      <c r="D38" s="16" t="s">
        <v>4</v>
      </c>
      <c r="E38" s="16" t="s">
        <v>5</v>
      </c>
      <c r="F38" s="16" t="s">
        <v>6</v>
      </c>
      <c r="G38" s="350" t="s">
        <v>7</v>
      </c>
      <c r="H38" s="13"/>
      <c r="I38" s="9"/>
      <c r="J38" s="9"/>
    </row>
    <row r="39" spans="1:10" ht="15.75" customHeight="1" thickBot="1" x14ac:dyDescent="0.3">
      <c r="A39" t="s">
        <v>290</v>
      </c>
      <c r="B39" s="295">
        <v>19.489999999999998</v>
      </c>
      <c r="C39" s="304"/>
      <c r="D39" s="347">
        <f>B39*C39</f>
        <v>0</v>
      </c>
      <c r="E39" s="21" t="s">
        <v>27</v>
      </c>
      <c r="F39" s="20" t="s">
        <v>11</v>
      </c>
      <c r="G39" s="346">
        <f>D39*22</f>
        <v>0</v>
      </c>
      <c r="H39" s="13"/>
      <c r="I39" s="9"/>
      <c r="J39" s="9"/>
    </row>
    <row r="40" spans="1:10" ht="15.75" thickBot="1" x14ac:dyDescent="0.3">
      <c r="A40" t="s">
        <v>290</v>
      </c>
      <c r="B40" s="295">
        <v>4.1900000000000004</v>
      </c>
      <c r="C40" s="304"/>
      <c r="D40" s="347">
        <f>B40*C40</f>
        <v>0</v>
      </c>
      <c r="E40" s="19" t="s">
        <v>17</v>
      </c>
      <c r="F40" s="20" t="s">
        <v>11</v>
      </c>
      <c r="G40" s="346">
        <f>D40*22</f>
        <v>0</v>
      </c>
      <c r="H40" s="13"/>
      <c r="I40" s="9"/>
      <c r="J40" s="9"/>
    </row>
    <row r="41" spans="1:10" ht="15.75" thickBot="1" x14ac:dyDescent="0.3">
      <c r="A41" t="s">
        <v>290</v>
      </c>
      <c r="B41" s="26"/>
      <c r="C41" s="23"/>
      <c r="D41" s="23"/>
      <c r="E41" s="23"/>
      <c r="F41" s="20" t="s">
        <v>14</v>
      </c>
      <c r="G41" s="346">
        <f>SUM(G39:G40)</f>
        <v>0</v>
      </c>
      <c r="H41" s="13"/>
      <c r="I41" s="9"/>
      <c r="J41" s="9"/>
    </row>
    <row r="42" spans="1:10" ht="18.75" customHeight="1" thickBot="1" x14ac:dyDescent="0.3">
      <c r="A42" t="s">
        <v>290</v>
      </c>
      <c r="B42" s="437" t="s">
        <v>286</v>
      </c>
      <c r="C42" s="437"/>
      <c r="D42" s="437"/>
      <c r="E42" s="437"/>
      <c r="F42" s="437"/>
      <c r="G42" s="351"/>
      <c r="H42" s="13"/>
      <c r="I42" s="9"/>
      <c r="J42" s="9"/>
    </row>
    <row r="43" spans="1:10" ht="32.25" customHeight="1" thickBot="1" x14ac:dyDescent="0.3">
      <c r="A43" t="s">
        <v>290</v>
      </c>
      <c r="B43" s="15" t="s">
        <v>2</v>
      </c>
      <c r="C43" s="16" t="s">
        <v>3</v>
      </c>
      <c r="D43" s="16" t="s">
        <v>4</v>
      </c>
      <c r="E43" s="16" t="s">
        <v>5</v>
      </c>
      <c r="F43" s="16" t="s">
        <v>5</v>
      </c>
      <c r="G43" s="350" t="s">
        <v>7</v>
      </c>
      <c r="H43" s="13"/>
      <c r="I43" s="9"/>
      <c r="J43" s="9"/>
    </row>
    <row r="44" spans="1:10" ht="15.75" thickBot="1" x14ac:dyDescent="0.3">
      <c r="A44" t="s">
        <v>290</v>
      </c>
      <c r="B44" s="18">
        <v>23.92</v>
      </c>
      <c r="C44" s="304"/>
      <c r="D44" s="346">
        <f>B44*C44</f>
        <v>0</v>
      </c>
      <c r="E44" s="27" t="s">
        <v>28</v>
      </c>
      <c r="F44" s="21" t="s">
        <v>11</v>
      </c>
      <c r="G44" s="352">
        <f>D44*22</f>
        <v>0</v>
      </c>
      <c r="H44" s="13"/>
      <c r="I44" s="9"/>
      <c r="J44" s="9"/>
    </row>
    <row r="45" spans="1:10" ht="15.75" thickBot="1" x14ac:dyDescent="0.3">
      <c r="A45" t="s">
        <v>290</v>
      </c>
      <c r="B45" s="13"/>
      <c r="C45" s="13"/>
      <c r="D45" s="13"/>
      <c r="E45" s="13"/>
      <c r="F45" s="20" t="s">
        <v>14</v>
      </c>
      <c r="G45" s="346">
        <f>SUM(G44)</f>
        <v>0</v>
      </c>
      <c r="H45" s="13"/>
      <c r="I45" s="9"/>
      <c r="J45" s="9"/>
    </row>
    <row r="46" spans="1:10" ht="19.5" customHeight="1" thickBot="1" x14ac:dyDescent="0.3">
      <c r="A46" t="s">
        <v>290</v>
      </c>
      <c r="B46" s="441" t="s">
        <v>287</v>
      </c>
      <c r="C46" s="441"/>
      <c r="D46" s="441"/>
      <c r="E46" s="441"/>
      <c r="F46" s="441"/>
      <c r="G46" s="351"/>
      <c r="H46" s="13"/>
      <c r="I46" s="9"/>
      <c r="J46" s="9"/>
    </row>
    <row r="47" spans="1:10" ht="34.5" customHeight="1" thickBot="1" x14ac:dyDescent="0.3">
      <c r="A47" t="s">
        <v>290</v>
      </c>
      <c r="B47" s="15" t="s">
        <v>2</v>
      </c>
      <c r="C47" s="292" t="s">
        <v>3</v>
      </c>
      <c r="D47" s="16" t="s">
        <v>4</v>
      </c>
      <c r="E47" s="16" t="s">
        <v>5</v>
      </c>
      <c r="F47" s="17" t="s">
        <v>6</v>
      </c>
      <c r="G47" s="350" t="s">
        <v>7</v>
      </c>
      <c r="H47" s="13"/>
      <c r="I47" s="9"/>
      <c r="J47" s="9"/>
    </row>
    <row r="48" spans="1:10" ht="17.25" thickBot="1" x14ac:dyDescent="0.3">
      <c r="A48" t="s">
        <v>290</v>
      </c>
      <c r="B48" s="297">
        <v>636</v>
      </c>
      <c r="C48" s="304"/>
      <c r="D48" s="348">
        <f>B48*C48</f>
        <v>0</v>
      </c>
      <c r="E48" s="28" t="s">
        <v>29</v>
      </c>
      <c r="F48" s="20" t="s">
        <v>30</v>
      </c>
      <c r="G48" s="346">
        <f>D48*4</f>
        <v>0</v>
      </c>
      <c r="H48" s="13"/>
      <c r="I48" s="9"/>
      <c r="J48" s="9"/>
    </row>
    <row r="49" spans="1:10" ht="17.25" thickBot="1" x14ac:dyDescent="0.3">
      <c r="A49" t="s">
        <v>290</v>
      </c>
      <c r="B49" s="297">
        <v>70</v>
      </c>
      <c r="C49" s="304"/>
      <c r="D49" s="348">
        <f t="shared" ref="D49:D55" si="5">B49*C49</f>
        <v>0</v>
      </c>
      <c r="E49" s="28" t="s">
        <v>31</v>
      </c>
      <c r="F49" s="20" t="s">
        <v>11</v>
      </c>
      <c r="G49" s="346">
        <f>D49*22</f>
        <v>0</v>
      </c>
      <c r="H49" s="13"/>
      <c r="I49" s="9"/>
      <c r="J49" s="9"/>
    </row>
    <row r="50" spans="1:10" ht="17.25" thickBot="1" x14ac:dyDescent="0.3">
      <c r="A50" t="s">
        <v>290</v>
      </c>
      <c r="B50" s="297">
        <v>14</v>
      </c>
      <c r="C50" s="304"/>
      <c r="D50" s="348">
        <f t="shared" si="5"/>
        <v>0</v>
      </c>
      <c r="E50" s="28" t="s">
        <v>32</v>
      </c>
      <c r="F50" s="20" t="s">
        <v>11</v>
      </c>
      <c r="G50" s="346">
        <f t="shared" ref="G50:G52" si="6">D50*22</f>
        <v>0</v>
      </c>
      <c r="H50" s="13"/>
      <c r="I50" s="9"/>
      <c r="J50" s="9"/>
    </row>
    <row r="51" spans="1:10" ht="17.25" thickBot="1" x14ac:dyDescent="0.3">
      <c r="A51" t="s">
        <v>290</v>
      </c>
      <c r="B51" s="297">
        <v>27.7</v>
      </c>
      <c r="C51" s="304"/>
      <c r="D51" s="348">
        <f t="shared" si="5"/>
        <v>0</v>
      </c>
      <c r="E51" s="28" t="s">
        <v>33</v>
      </c>
      <c r="F51" s="20" t="s">
        <v>11</v>
      </c>
      <c r="G51" s="346">
        <f t="shared" si="6"/>
        <v>0</v>
      </c>
      <c r="H51" s="13"/>
      <c r="I51" s="9"/>
      <c r="J51" s="9"/>
    </row>
    <row r="52" spans="1:10" ht="17.25" thickBot="1" x14ac:dyDescent="0.3">
      <c r="A52" t="s">
        <v>290</v>
      </c>
      <c r="B52" s="297">
        <v>20.7</v>
      </c>
      <c r="C52" s="304"/>
      <c r="D52" s="348">
        <f t="shared" si="5"/>
        <v>0</v>
      </c>
      <c r="E52" s="28" t="s">
        <v>34</v>
      </c>
      <c r="F52" s="20" t="s">
        <v>11</v>
      </c>
      <c r="G52" s="346">
        <f t="shared" si="6"/>
        <v>0</v>
      </c>
      <c r="H52" s="13"/>
      <c r="I52" s="9"/>
      <c r="J52" s="9"/>
    </row>
    <row r="53" spans="1:10" ht="17.25" thickBot="1" x14ac:dyDescent="0.3">
      <c r="A53" t="s">
        <v>290</v>
      </c>
      <c r="B53" s="297">
        <v>19.8</v>
      </c>
      <c r="C53" s="304"/>
      <c r="D53" s="348">
        <f t="shared" si="5"/>
        <v>0</v>
      </c>
      <c r="E53" s="28" t="s">
        <v>35</v>
      </c>
      <c r="F53" s="20" t="s">
        <v>9</v>
      </c>
      <c r="G53" s="346">
        <f>D53*13</f>
        <v>0</v>
      </c>
      <c r="H53" s="13"/>
      <c r="I53" s="9"/>
      <c r="J53" s="9"/>
    </row>
    <row r="54" spans="1:10" ht="15.75" thickBot="1" x14ac:dyDescent="0.3">
      <c r="A54" t="s">
        <v>290</v>
      </c>
      <c r="B54" s="297">
        <v>73.8</v>
      </c>
      <c r="C54" s="304"/>
      <c r="D54" s="348">
        <f t="shared" si="5"/>
        <v>0</v>
      </c>
      <c r="E54" s="28" t="s">
        <v>299</v>
      </c>
      <c r="F54" s="20" t="s">
        <v>11</v>
      </c>
      <c r="G54" s="346">
        <f>D54*22</f>
        <v>0</v>
      </c>
      <c r="H54" s="13"/>
      <c r="I54" s="9"/>
      <c r="J54" s="9"/>
    </row>
    <row r="55" spans="1:10" ht="17.25" thickBot="1" x14ac:dyDescent="0.3">
      <c r="A55" t="s">
        <v>290</v>
      </c>
      <c r="B55" s="297">
        <v>16.5</v>
      </c>
      <c r="C55" s="304"/>
      <c r="D55" s="348">
        <f t="shared" si="5"/>
        <v>0</v>
      </c>
      <c r="E55" s="28" t="s">
        <v>36</v>
      </c>
      <c r="F55" s="20" t="s">
        <v>11</v>
      </c>
      <c r="G55" s="346">
        <f>D55*22</f>
        <v>0</v>
      </c>
      <c r="H55" s="13"/>
      <c r="I55" s="9"/>
      <c r="J55" s="9"/>
    </row>
    <row r="56" spans="1:10" ht="15.75" thickBot="1" x14ac:dyDescent="0.3">
      <c r="A56" t="s">
        <v>290</v>
      </c>
      <c r="B56" s="13"/>
      <c r="C56" s="13"/>
      <c r="D56" s="13"/>
      <c r="E56" s="13"/>
      <c r="F56" s="20" t="s">
        <v>14</v>
      </c>
      <c r="G56" s="346">
        <f>SUM(G48:G55)</f>
        <v>0</v>
      </c>
      <c r="H56" s="13"/>
      <c r="I56" s="9"/>
      <c r="J56" s="9"/>
    </row>
    <row r="57" spans="1:10" ht="17.25" customHeight="1" thickBot="1" x14ac:dyDescent="0.3">
      <c r="A57" t="s">
        <v>290</v>
      </c>
      <c r="B57" s="441" t="s">
        <v>288</v>
      </c>
      <c r="C57" s="441"/>
      <c r="D57" s="441"/>
      <c r="E57" s="441"/>
      <c r="F57" s="441"/>
      <c r="G57" s="351"/>
      <c r="H57" s="13"/>
      <c r="I57" s="9"/>
      <c r="J57" s="9"/>
    </row>
    <row r="58" spans="1:10" ht="32.25" customHeight="1" thickBot="1" x14ac:dyDescent="0.3">
      <c r="A58" t="s">
        <v>290</v>
      </c>
      <c r="B58" s="293" t="s">
        <v>2</v>
      </c>
      <c r="C58" s="292" t="s">
        <v>3</v>
      </c>
      <c r="D58" s="16" t="s">
        <v>4</v>
      </c>
      <c r="E58" s="16" t="s">
        <v>5</v>
      </c>
      <c r="F58" s="17" t="s">
        <v>6</v>
      </c>
      <c r="G58" s="350" t="s">
        <v>7</v>
      </c>
      <c r="H58" s="13"/>
      <c r="I58" s="9"/>
      <c r="J58" s="9"/>
    </row>
    <row r="59" spans="1:10" ht="15.75" thickBot="1" x14ac:dyDescent="0.3">
      <c r="A59" t="s">
        <v>290</v>
      </c>
      <c r="B59" s="297">
        <v>10.5</v>
      </c>
      <c r="C59" s="304"/>
      <c r="D59" s="348">
        <f>B59*C59</f>
        <v>0</v>
      </c>
      <c r="E59" s="28" t="s">
        <v>37</v>
      </c>
      <c r="F59" s="20" t="s">
        <v>11</v>
      </c>
      <c r="G59" s="353">
        <f>D59*22</f>
        <v>0</v>
      </c>
      <c r="H59" s="13"/>
      <c r="I59" s="9"/>
      <c r="J59" s="9"/>
    </row>
    <row r="60" spans="1:10" ht="15.75" thickBot="1" x14ac:dyDescent="0.3">
      <c r="A60" t="s">
        <v>290</v>
      </c>
      <c r="B60" s="297">
        <v>7</v>
      </c>
      <c r="C60" s="304"/>
      <c r="D60" s="348">
        <f t="shared" ref="D60:D70" si="7">B60*C60</f>
        <v>0</v>
      </c>
      <c r="E60" s="28" t="s">
        <v>38</v>
      </c>
      <c r="F60" s="20" t="s">
        <v>11</v>
      </c>
      <c r="G60" s="353">
        <f>D60*22</f>
        <v>0</v>
      </c>
      <c r="H60" s="13"/>
      <c r="I60" s="9"/>
      <c r="J60" s="9"/>
    </row>
    <row r="61" spans="1:10" ht="15.75" thickBot="1" x14ac:dyDescent="0.3">
      <c r="A61" t="s">
        <v>290</v>
      </c>
      <c r="B61" s="297">
        <v>22.45</v>
      </c>
      <c r="C61" s="304"/>
      <c r="D61" s="348">
        <f t="shared" si="7"/>
        <v>0</v>
      </c>
      <c r="E61" s="28" t="s">
        <v>21</v>
      </c>
      <c r="F61" s="20" t="s">
        <v>9</v>
      </c>
      <c r="G61" s="353">
        <f>D61*13</f>
        <v>0</v>
      </c>
      <c r="H61" s="13"/>
      <c r="I61" s="9"/>
      <c r="J61" s="9"/>
    </row>
    <row r="62" spans="1:10" ht="15.75" thickBot="1" x14ac:dyDescent="0.3">
      <c r="A62" t="s">
        <v>290</v>
      </c>
      <c r="B62" s="297">
        <v>19.75</v>
      </c>
      <c r="C62" s="304"/>
      <c r="D62" s="348">
        <f t="shared" si="7"/>
        <v>0</v>
      </c>
      <c r="E62" s="28" t="s">
        <v>39</v>
      </c>
      <c r="F62" s="20" t="s">
        <v>11</v>
      </c>
      <c r="G62" s="353">
        <f>D62*22</f>
        <v>0</v>
      </c>
      <c r="H62" s="13"/>
      <c r="I62" s="9"/>
      <c r="J62" s="9"/>
    </row>
    <row r="63" spans="1:10" ht="15.75" thickBot="1" x14ac:dyDescent="0.3">
      <c r="A63" t="s">
        <v>290</v>
      </c>
      <c r="B63" s="297">
        <v>0.7</v>
      </c>
      <c r="C63" s="304"/>
      <c r="D63" s="348">
        <f t="shared" si="7"/>
        <v>0</v>
      </c>
      <c r="E63" s="28" t="s">
        <v>39</v>
      </c>
      <c r="F63" s="20" t="s">
        <v>11</v>
      </c>
      <c r="G63" s="353">
        <f t="shared" ref="G63:G65" si="8">D63*22</f>
        <v>0</v>
      </c>
      <c r="H63" s="13"/>
      <c r="I63" s="9"/>
      <c r="J63" s="9"/>
    </row>
    <row r="64" spans="1:10" ht="15.75" thickBot="1" x14ac:dyDescent="0.3">
      <c r="A64" t="s">
        <v>290</v>
      </c>
      <c r="B64" s="297">
        <v>5.4</v>
      </c>
      <c r="C64" s="304"/>
      <c r="D64" s="348">
        <f t="shared" si="7"/>
        <v>0</v>
      </c>
      <c r="E64" s="28" t="s">
        <v>40</v>
      </c>
      <c r="F64" s="20" t="s">
        <v>11</v>
      </c>
      <c r="G64" s="353">
        <f t="shared" si="8"/>
        <v>0</v>
      </c>
      <c r="H64" s="13"/>
      <c r="I64" s="9"/>
      <c r="J64" s="9"/>
    </row>
    <row r="65" spans="1:10" ht="15.75" thickBot="1" x14ac:dyDescent="0.3">
      <c r="A65" t="s">
        <v>290</v>
      </c>
      <c r="B65" s="297">
        <v>15.5</v>
      </c>
      <c r="C65" s="304"/>
      <c r="D65" s="348">
        <f t="shared" si="7"/>
        <v>0</v>
      </c>
      <c r="E65" s="28" t="s">
        <v>41</v>
      </c>
      <c r="F65" s="20" t="s">
        <v>11</v>
      </c>
      <c r="G65" s="353">
        <f t="shared" si="8"/>
        <v>0</v>
      </c>
      <c r="H65" s="13"/>
      <c r="I65" s="9"/>
      <c r="J65" s="9"/>
    </row>
    <row r="66" spans="1:10" ht="34.5" customHeight="1" thickBot="1" x14ac:dyDescent="0.3">
      <c r="A66" t="s">
        <v>290</v>
      </c>
      <c r="B66" s="297">
        <v>1.98</v>
      </c>
      <c r="C66" s="304"/>
      <c r="D66" s="348">
        <f t="shared" si="7"/>
        <v>0</v>
      </c>
      <c r="E66" s="29" t="s">
        <v>300</v>
      </c>
      <c r="F66" s="30" t="s">
        <v>19</v>
      </c>
      <c r="G66" s="353">
        <f>D66*1</f>
        <v>0</v>
      </c>
      <c r="H66" s="13"/>
      <c r="I66" s="9"/>
      <c r="J66" s="9"/>
    </row>
    <row r="67" spans="1:10" ht="30.75" customHeight="1" thickBot="1" x14ac:dyDescent="0.3">
      <c r="A67" t="s">
        <v>290</v>
      </c>
      <c r="B67" s="297">
        <v>3.2250000000000001</v>
      </c>
      <c r="C67" s="304"/>
      <c r="D67" s="348">
        <f t="shared" si="7"/>
        <v>0</v>
      </c>
      <c r="E67" s="29" t="s">
        <v>301</v>
      </c>
      <c r="F67" s="30" t="s">
        <v>19</v>
      </c>
      <c r="G67" s="353">
        <f t="shared" ref="G67:G70" si="9">D67*1</f>
        <v>0</v>
      </c>
      <c r="H67" s="13"/>
      <c r="I67" s="9"/>
      <c r="J67" s="9"/>
    </row>
    <row r="68" spans="1:10" ht="30.75" customHeight="1" thickBot="1" x14ac:dyDescent="0.3">
      <c r="A68" t="s">
        <v>290</v>
      </c>
      <c r="B68" s="297">
        <v>6.8040000000000003</v>
      </c>
      <c r="C68" s="304"/>
      <c r="D68" s="348">
        <f t="shared" si="7"/>
        <v>0</v>
      </c>
      <c r="E68" s="29" t="s">
        <v>302</v>
      </c>
      <c r="F68" s="30" t="s">
        <v>19</v>
      </c>
      <c r="G68" s="353">
        <f t="shared" si="9"/>
        <v>0</v>
      </c>
      <c r="H68" s="13"/>
      <c r="I68" s="9"/>
      <c r="J68" s="9"/>
    </row>
    <row r="69" spans="1:10" ht="33" customHeight="1" thickBot="1" x14ac:dyDescent="0.3">
      <c r="A69" t="s">
        <v>290</v>
      </c>
      <c r="B69" s="297">
        <v>1.911</v>
      </c>
      <c r="C69" s="304"/>
      <c r="D69" s="348">
        <f t="shared" si="7"/>
        <v>0</v>
      </c>
      <c r="E69" s="29" t="s">
        <v>303</v>
      </c>
      <c r="F69" s="30" t="s">
        <v>19</v>
      </c>
      <c r="G69" s="353">
        <f t="shared" si="9"/>
        <v>0</v>
      </c>
      <c r="H69" s="13"/>
      <c r="I69" s="9"/>
      <c r="J69" s="9"/>
    </row>
    <row r="70" spans="1:10" ht="32.25" customHeight="1" thickBot="1" x14ac:dyDescent="0.3">
      <c r="A70" t="s">
        <v>290</v>
      </c>
      <c r="B70" s="297">
        <v>4.41</v>
      </c>
      <c r="C70" s="304"/>
      <c r="D70" s="348">
        <f t="shared" si="7"/>
        <v>0</v>
      </c>
      <c r="E70" s="29" t="s">
        <v>304</v>
      </c>
      <c r="F70" s="30" t="s">
        <v>19</v>
      </c>
      <c r="G70" s="353">
        <f t="shared" si="9"/>
        <v>0</v>
      </c>
      <c r="H70" s="13"/>
      <c r="I70" s="9"/>
      <c r="J70" s="9"/>
    </row>
    <row r="71" spans="1:10" ht="15.75" thickBot="1" x14ac:dyDescent="0.3">
      <c r="A71" t="s">
        <v>290</v>
      </c>
      <c r="B71" s="9"/>
      <c r="C71" s="9"/>
      <c r="D71" s="9"/>
      <c r="E71" s="9"/>
      <c r="F71" s="20" t="s">
        <v>14</v>
      </c>
      <c r="G71" s="354">
        <f>SUM(G59:G70)</f>
        <v>0</v>
      </c>
      <c r="H71" s="13"/>
      <c r="I71" s="9"/>
      <c r="J71" s="9"/>
    </row>
    <row r="72" spans="1:10" x14ac:dyDescent="0.25">
      <c r="B72" s="9"/>
      <c r="C72" s="9"/>
      <c r="D72" s="9"/>
      <c r="E72" s="9"/>
      <c r="F72" s="9"/>
      <c r="G72" s="355"/>
      <c r="H72" s="13"/>
      <c r="I72" s="9"/>
      <c r="J72" s="9"/>
    </row>
    <row r="73" spans="1:10" ht="18.75" customHeight="1" x14ac:dyDescent="0.25">
      <c r="A73" t="s">
        <v>290</v>
      </c>
      <c r="B73" s="438" t="s">
        <v>42</v>
      </c>
      <c r="C73" s="438"/>
      <c r="D73" s="438"/>
      <c r="E73" s="438"/>
      <c r="F73" s="438"/>
      <c r="G73" s="351"/>
      <c r="H73" s="13"/>
      <c r="I73" s="9"/>
      <c r="J73" s="9"/>
    </row>
    <row r="74" spans="1:10" ht="6.75" customHeight="1" x14ac:dyDescent="0.25">
      <c r="A74" t="s">
        <v>290</v>
      </c>
      <c r="B74" s="9"/>
      <c r="C74" s="9"/>
      <c r="D74" s="9"/>
      <c r="E74" s="9"/>
      <c r="F74" s="9"/>
      <c r="G74" s="351"/>
      <c r="H74" s="13"/>
      <c r="I74" s="9"/>
      <c r="J74" s="9"/>
    </row>
    <row r="75" spans="1:10" ht="15" customHeight="1" thickBot="1" x14ac:dyDescent="0.3">
      <c r="A75" t="s">
        <v>290</v>
      </c>
      <c r="B75" s="439" t="s">
        <v>43</v>
      </c>
      <c r="C75" s="439"/>
      <c r="D75" s="439"/>
      <c r="E75" s="439"/>
      <c r="F75" s="439"/>
      <c r="G75" s="351"/>
      <c r="H75" s="13"/>
      <c r="I75" s="9"/>
      <c r="J75" s="9"/>
    </row>
    <row r="76" spans="1:10" ht="34.700000000000003" customHeight="1" thickBot="1" x14ac:dyDescent="0.3">
      <c r="A76" t="s">
        <v>290</v>
      </c>
      <c r="B76" s="15" t="s">
        <v>2</v>
      </c>
      <c r="C76" s="16" t="s">
        <v>3</v>
      </c>
      <c r="D76" s="16" t="s">
        <v>4</v>
      </c>
      <c r="E76" s="16" t="s">
        <v>5</v>
      </c>
      <c r="F76" s="17" t="s">
        <v>6</v>
      </c>
      <c r="G76" s="350" t="s">
        <v>7</v>
      </c>
      <c r="H76" s="13"/>
      <c r="I76" s="9"/>
      <c r="J76" s="9"/>
    </row>
    <row r="77" spans="1:10" ht="15.75" thickBot="1" x14ac:dyDescent="0.3">
      <c r="A77" t="s">
        <v>290</v>
      </c>
      <c r="B77" s="18">
        <v>43.14</v>
      </c>
      <c r="C77" s="304"/>
      <c r="D77" s="346">
        <f t="shared" ref="D77:D83" si="10">B77*C77</f>
        <v>0</v>
      </c>
      <c r="E77" s="31" t="s">
        <v>44</v>
      </c>
      <c r="F77" s="31" t="s">
        <v>11</v>
      </c>
      <c r="G77" s="349">
        <f>D77*22</f>
        <v>0</v>
      </c>
      <c r="H77" s="13"/>
      <c r="I77" s="9"/>
      <c r="J77" s="9"/>
    </row>
    <row r="78" spans="1:10" ht="15.75" thickBot="1" x14ac:dyDescent="0.3">
      <c r="A78" t="s">
        <v>290</v>
      </c>
      <c r="B78" s="18">
        <v>4.18</v>
      </c>
      <c r="C78" s="304"/>
      <c r="D78" s="346">
        <f t="shared" si="10"/>
        <v>0</v>
      </c>
      <c r="E78" s="31" t="s">
        <v>17</v>
      </c>
      <c r="F78" s="31" t="s">
        <v>11</v>
      </c>
      <c r="G78" s="349">
        <f t="shared" ref="G78:G82" si="11">D78*22</f>
        <v>0</v>
      </c>
      <c r="H78" s="13"/>
      <c r="I78" s="9"/>
      <c r="J78" s="9"/>
    </row>
    <row r="79" spans="1:10" ht="15.75" thickBot="1" x14ac:dyDescent="0.3">
      <c r="A79" t="s">
        <v>290</v>
      </c>
      <c r="B79" s="18">
        <v>20.95</v>
      </c>
      <c r="C79" s="304"/>
      <c r="D79" s="346">
        <f t="shared" si="10"/>
        <v>0</v>
      </c>
      <c r="E79" s="31" t="s">
        <v>21</v>
      </c>
      <c r="F79" s="31" t="s">
        <v>11</v>
      </c>
      <c r="G79" s="349">
        <f t="shared" si="11"/>
        <v>0</v>
      </c>
      <c r="H79" s="13"/>
      <c r="I79" s="9"/>
      <c r="J79" s="9"/>
    </row>
    <row r="80" spans="1:10" ht="15.75" thickBot="1" x14ac:dyDescent="0.3">
      <c r="A80" t="s">
        <v>290</v>
      </c>
      <c r="B80" s="18">
        <v>28.18</v>
      </c>
      <c r="C80" s="304"/>
      <c r="D80" s="346">
        <f t="shared" si="10"/>
        <v>0</v>
      </c>
      <c r="E80" s="31" t="s">
        <v>21</v>
      </c>
      <c r="F80" s="31" t="s">
        <v>11</v>
      </c>
      <c r="G80" s="349">
        <f t="shared" si="11"/>
        <v>0</v>
      </c>
      <c r="H80" s="13"/>
      <c r="I80" s="9"/>
      <c r="J80" s="9"/>
    </row>
    <row r="81" spans="1:10" ht="15.75" thickBot="1" x14ac:dyDescent="0.3">
      <c r="A81" t="s">
        <v>290</v>
      </c>
      <c r="B81" s="18">
        <v>35.28</v>
      </c>
      <c r="C81" s="304"/>
      <c r="D81" s="346">
        <f t="shared" si="10"/>
        <v>0</v>
      </c>
      <c r="E81" s="31" t="s">
        <v>45</v>
      </c>
      <c r="F81" s="31" t="s">
        <v>11</v>
      </c>
      <c r="G81" s="349">
        <f t="shared" si="11"/>
        <v>0</v>
      </c>
      <c r="H81" s="13"/>
      <c r="I81" s="9"/>
      <c r="J81" s="9"/>
    </row>
    <row r="82" spans="1:10" ht="15.75" thickBot="1" x14ac:dyDescent="0.3">
      <c r="A82" t="s">
        <v>290</v>
      </c>
      <c r="B82" s="18">
        <v>18.68</v>
      </c>
      <c r="C82" s="304"/>
      <c r="D82" s="346">
        <f t="shared" si="10"/>
        <v>0</v>
      </c>
      <c r="E82" s="31" t="s">
        <v>46</v>
      </c>
      <c r="F82" s="31" t="s">
        <v>11</v>
      </c>
      <c r="G82" s="349">
        <f t="shared" si="11"/>
        <v>0</v>
      </c>
      <c r="H82" s="13"/>
      <c r="I82" s="9"/>
      <c r="J82" s="9"/>
    </row>
    <row r="83" spans="1:10" ht="15.75" thickBot="1" x14ac:dyDescent="0.3">
      <c r="A83" t="s">
        <v>290</v>
      </c>
      <c r="B83" s="18">
        <v>19.36</v>
      </c>
      <c r="C83" s="304"/>
      <c r="D83" s="346">
        <f t="shared" si="10"/>
        <v>0</v>
      </c>
      <c r="E83" s="31" t="s">
        <v>17</v>
      </c>
      <c r="F83" s="32" t="s">
        <v>11</v>
      </c>
      <c r="G83" s="349">
        <f>SUM(G77:G82)</f>
        <v>0</v>
      </c>
      <c r="H83" s="13"/>
      <c r="I83" s="9"/>
      <c r="J83" s="9"/>
    </row>
    <row r="84" spans="1:10" ht="15.75" thickBot="1" x14ac:dyDescent="0.3">
      <c r="A84" t="s">
        <v>290</v>
      </c>
      <c r="B84" s="9"/>
      <c r="C84" s="9"/>
      <c r="D84" s="9"/>
      <c r="E84" s="9"/>
      <c r="F84" s="20" t="s">
        <v>14</v>
      </c>
      <c r="G84" s="346">
        <f>SUM(G77:G83)</f>
        <v>0</v>
      </c>
      <c r="H84" s="13"/>
      <c r="I84" s="9"/>
      <c r="J84" s="9"/>
    </row>
    <row r="85" spans="1:10" ht="15" customHeight="1" thickBot="1" x14ac:dyDescent="0.3">
      <c r="A85" t="s">
        <v>290</v>
      </c>
      <c r="B85" s="439" t="s">
        <v>47</v>
      </c>
      <c r="C85" s="439"/>
      <c r="D85" s="439"/>
      <c r="E85" s="439"/>
      <c r="F85" s="439"/>
      <c r="G85" s="351"/>
      <c r="H85" s="13"/>
      <c r="I85" s="9"/>
      <c r="J85" s="9"/>
    </row>
    <row r="86" spans="1:10" ht="30" customHeight="1" thickBot="1" x14ac:dyDescent="0.3">
      <c r="A86" t="s">
        <v>290</v>
      </c>
      <c r="B86" s="15" t="s">
        <v>2</v>
      </c>
      <c r="C86" s="16" t="s">
        <v>3</v>
      </c>
      <c r="D86" s="16" t="s">
        <v>4</v>
      </c>
      <c r="E86" s="16" t="s">
        <v>5</v>
      </c>
      <c r="F86" s="17" t="s">
        <v>6</v>
      </c>
      <c r="G86" s="350" t="s">
        <v>7</v>
      </c>
      <c r="H86" s="13"/>
      <c r="I86" s="9"/>
      <c r="J86" s="9"/>
    </row>
    <row r="87" spans="1:10" ht="15.75" thickBot="1" x14ac:dyDescent="0.3">
      <c r="A87" t="s">
        <v>290</v>
      </c>
      <c r="B87" s="18">
        <v>14.17</v>
      </c>
      <c r="C87" s="304"/>
      <c r="D87" s="346">
        <f>B87*C87</f>
        <v>0</v>
      </c>
      <c r="E87" s="31" t="s">
        <v>41</v>
      </c>
      <c r="F87" s="31" t="s">
        <v>30</v>
      </c>
      <c r="G87" s="349">
        <f>D87*4</f>
        <v>0</v>
      </c>
      <c r="H87" s="13"/>
      <c r="I87" s="9"/>
      <c r="J87" s="9"/>
    </row>
    <row r="88" spans="1:10" ht="15.75" thickBot="1" x14ac:dyDescent="0.3">
      <c r="A88" t="s">
        <v>290</v>
      </c>
      <c r="B88" s="18">
        <v>14.17</v>
      </c>
      <c r="C88" s="304"/>
      <c r="D88" s="346">
        <f>B88*C88</f>
        <v>0</v>
      </c>
      <c r="E88" s="31" t="s">
        <v>41</v>
      </c>
      <c r="F88" s="32" t="s">
        <v>30</v>
      </c>
      <c r="G88" s="349">
        <f>D88*4</f>
        <v>0</v>
      </c>
      <c r="H88" s="13"/>
      <c r="I88" s="9"/>
      <c r="J88" s="9"/>
    </row>
    <row r="89" spans="1:10" ht="15.75" thickBot="1" x14ac:dyDescent="0.3">
      <c r="A89" t="s">
        <v>290</v>
      </c>
      <c r="B89" s="9"/>
      <c r="C89" s="9"/>
      <c r="D89" s="9"/>
      <c r="E89" s="9"/>
      <c r="F89" s="20" t="s">
        <v>14</v>
      </c>
      <c r="G89" s="346">
        <f>SUM(G87:G88)</f>
        <v>0</v>
      </c>
      <c r="H89" s="13"/>
      <c r="I89" s="9"/>
      <c r="J89" s="9"/>
    </row>
    <row r="90" spans="1:10" ht="15" customHeight="1" thickBot="1" x14ac:dyDescent="0.3">
      <c r="A90" t="s">
        <v>290</v>
      </c>
      <c r="B90" s="440" t="s">
        <v>48</v>
      </c>
      <c r="C90" s="439"/>
      <c r="D90" s="439"/>
      <c r="E90" s="439"/>
      <c r="F90" s="439"/>
      <c r="G90" s="351"/>
      <c r="H90" s="13"/>
      <c r="I90" s="9"/>
      <c r="J90" s="9"/>
    </row>
    <row r="91" spans="1:10" ht="36" customHeight="1" thickBot="1" x14ac:dyDescent="0.3">
      <c r="A91" t="s">
        <v>290</v>
      </c>
      <c r="B91" s="15" t="s">
        <v>2</v>
      </c>
      <c r="C91" s="16" t="s">
        <v>3</v>
      </c>
      <c r="D91" s="16" t="s">
        <v>4</v>
      </c>
      <c r="E91" s="16" t="s">
        <v>5</v>
      </c>
      <c r="F91" s="17" t="s">
        <v>6</v>
      </c>
      <c r="G91" s="350" t="s">
        <v>7</v>
      </c>
      <c r="H91" s="13"/>
      <c r="I91" s="9"/>
      <c r="J91" s="9"/>
    </row>
    <row r="92" spans="1:10" ht="15.75" thickBot="1" x14ac:dyDescent="0.3">
      <c r="A92" t="s">
        <v>290</v>
      </c>
      <c r="B92" s="18">
        <v>267.24</v>
      </c>
      <c r="C92" s="294"/>
      <c r="D92" s="346">
        <f t="shared" ref="D92:D103" si="12">B92*C92</f>
        <v>0</v>
      </c>
      <c r="E92" s="31" t="s">
        <v>49</v>
      </c>
      <c r="F92" s="31" t="s">
        <v>50</v>
      </c>
      <c r="G92" s="349">
        <f>D92/12</f>
        <v>0</v>
      </c>
      <c r="H92" s="13"/>
      <c r="I92" s="9"/>
      <c r="J92" s="9"/>
    </row>
    <row r="93" spans="1:10" ht="15.75" thickBot="1" x14ac:dyDescent="0.3">
      <c r="A93" t="s">
        <v>290</v>
      </c>
      <c r="B93" s="18">
        <v>30</v>
      </c>
      <c r="C93" s="294"/>
      <c r="D93" s="346">
        <f t="shared" si="12"/>
        <v>0</v>
      </c>
      <c r="E93" s="31" t="s">
        <v>51</v>
      </c>
      <c r="F93" s="31" t="s">
        <v>11</v>
      </c>
      <c r="G93" s="349">
        <f>D93*22</f>
        <v>0</v>
      </c>
      <c r="H93" s="13"/>
      <c r="I93" s="9"/>
      <c r="J93" s="9"/>
    </row>
    <row r="94" spans="1:10" ht="15.75" thickBot="1" x14ac:dyDescent="0.3">
      <c r="A94" t="s">
        <v>290</v>
      </c>
      <c r="B94" s="18">
        <v>15.82</v>
      </c>
      <c r="C94" s="294"/>
      <c r="D94" s="346">
        <f t="shared" si="12"/>
        <v>0</v>
      </c>
      <c r="E94" s="31" t="s">
        <v>21</v>
      </c>
      <c r="F94" s="31" t="s">
        <v>11</v>
      </c>
      <c r="G94" s="349">
        <f>D94*22</f>
        <v>0</v>
      </c>
      <c r="H94" s="13"/>
      <c r="I94" s="9"/>
      <c r="J94" s="9"/>
    </row>
    <row r="95" spans="1:10" ht="15.75" thickBot="1" x14ac:dyDescent="0.3">
      <c r="A95" t="s">
        <v>290</v>
      </c>
      <c r="B95" s="18">
        <v>28.47</v>
      </c>
      <c r="C95" s="294"/>
      <c r="D95" s="346">
        <f t="shared" si="12"/>
        <v>0</v>
      </c>
      <c r="E95" s="31" t="s">
        <v>52</v>
      </c>
      <c r="F95" s="31" t="s">
        <v>50</v>
      </c>
      <c r="G95" s="349">
        <f>D95/12</f>
        <v>0</v>
      </c>
      <c r="H95" s="13"/>
      <c r="I95" s="9"/>
      <c r="J95" s="9"/>
    </row>
    <row r="96" spans="1:10" ht="15.75" thickBot="1" x14ac:dyDescent="0.3">
      <c r="A96" t="s">
        <v>290</v>
      </c>
      <c r="B96" s="18">
        <v>15.24</v>
      </c>
      <c r="C96" s="294"/>
      <c r="D96" s="346">
        <f t="shared" si="12"/>
        <v>0</v>
      </c>
      <c r="E96" s="31" t="s">
        <v>41</v>
      </c>
      <c r="F96" s="31" t="s">
        <v>11</v>
      </c>
      <c r="G96" s="349">
        <f>D96*22</f>
        <v>0</v>
      </c>
      <c r="H96" s="13"/>
      <c r="I96" s="9"/>
      <c r="J96" s="9"/>
    </row>
    <row r="97" spans="1:10" ht="15.75" thickBot="1" x14ac:dyDescent="0.3">
      <c r="A97" t="s">
        <v>290</v>
      </c>
      <c r="B97" s="18">
        <v>4.8099999999999996</v>
      </c>
      <c r="C97" s="294"/>
      <c r="D97" s="346">
        <f t="shared" si="12"/>
        <v>0</v>
      </c>
      <c r="E97" s="31" t="s">
        <v>17</v>
      </c>
      <c r="F97" s="31" t="s">
        <v>11</v>
      </c>
      <c r="G97" s="349">
        <f>D97*22</f>
        <v>0</v>
      </c>
      <c r="H97" s="13"/>
      <c r="I97" s="9"/>
      <c r="J97" s="9"/>
    </row>
    <row r="98" spans="1:10" ht="15.75" thickBot="1" x14ac:dyDescent="0.3">
      <c r="A98" t="s">
        <v>290</v>
      </c>
      <c r="B98" s="18">
        <v>62.01</v>
      </c>
      <c r="C98" s="294"/>
      <c r="D98" s="346">
        <f t="shared" si="12"/>
        <v>0</v>
      </c>
      <c r="E98" s="31" t="s">
        <v>53</v>
      </c>
      <c r="F98" s="31" t="s">
        <v>50</v>
      </c>
      <c r="G98" s="349">
        <f>D98/12</f>
        <v>0</v>
      </c>
      <c r="H98" s="13"/>
      <c r="I98" s="9"/>
      <c r="J98" s="9"/>
    </row>
    <row r="99" spans="1:10" ht="15.75" thickBot="1" x14ac:dyDescent="0.3">
      <c r="A99" t="s">
        <v>290</v>
      </c>
      <c r="B99" s="18">
        <v>62.01</v>
      </c>
      <c r="C99" s="294"/>
      <c r="D99" s="346">
        <f t="shared" si="12"/>
        <v>0</v>
      </c>
      <c r="E99" s="31" t="s">
        <v>54</v>
      </c>
      <c r="F99" s="31" t="s">
        <v>50</v>
      </c>
      <c r="G99" s="349">
        <f t="shared" ref="G99:G101" si="13">D99/12</f>
        <v>0</v>
      </c>
      <c r="H99" s="13"/>
      <c r="I99" s="9"/>
      <c r="J99" s="9"/>
    </row>
    <row r="100" spans="1:10" ht="15.75" thickBot="1" x14ac:dyDescent="0.3">
      <c r="A100" t="s">
        <v>290</v>
      </c>
      <c r="B100" s="18">
        <v>61.43</v>
      </c>
      <c r="C100" s="294"/>
      <c r="D100" s="346">
        <f t="shared" si="12"/>
        <v>0</v>
      </c>
      <c r="E100" s="31" t="s">
        <v>49</v>
      </c>
      <c r="F100" s="31" t="s">
        <v>50</v>
      </c>
      <c r="G100" s="349">
        <f t="shared" si="13"/>
        <v>0</v>
      </c>
      <c r="H100" s="13"/>
      <c r="I100" s="9"/>
      <c r="J100" s="9"/>
    </row>
    <row r="101" spans="1:10" ht="15.75" thickBot="1" x14ac:dyDescent="0.3">
      <c r="A101" t="s">
        <v>290</v>
      </c>
      <c r="B101" s="18">
        <v>189.78</v>
      </c>
      <c r="C101" s="294"/>
      <c r="D101" s="346">
        <f t="shared" si="12"/>
        <v>0</v>
      </c>
      <c r="E101" s="31" t="s">
        <v>55</v>
      </c>
      <c r="F101" s="31" t="s">
        <v>50</v>
      </c>
      <c r="G101" s="349">
        <f t="shared" si="13"/>
        <v>0</v>
      </c>
      <c r="H101" s="13"/>
      <c r="I101" s="9"/>
      <c r="J101" s="9"/>
    </row>
    <row r="102" spans="1:10" ht="15.75" thickBot="1" x14ac:dyDescent="0.3">
      <c r="A102" t="s">
        <v>290</v>
      </c>
      <c r="B102" s="18">
        <v>14.95</v>
      </c>
      <c r="C102" s="294"/>
      <c r="D102" s="346">
        <f t="shared" si="12"/>
        <v>0</v>
      </c>
      <c r="E102" s="31" t="s">
        <v>41</v>
      </c>
      <c r="F102" s="31" t="s">
        <v>11</v>
      </c>
      <c r="G102" s="349">
        <f>D102*22</f>
        <v>0</v>
      </c>
      <c r="H102" s="13"/>
      <c r="I102" s="9"/>
      <c r="J102" s="9"/>
    </row>
    <row r="103" spans="1:10" ht="15.75" thickBot="1" x14ac:dyDescent="0.3">
      <c r="A103" t="s">
        <v>290</v>
      </c>
      <c r="B103" s="18">
        <v>372.35</v>
      </c>
      <c r="C103" s="294"/>
      <c r="D103" s="346">
        <f t="shared" si="12"/>
        <v>0</v>
      </c>
      <c r="E103" s="32" t="s">
        <v>56</v>
      </c>
      <c r="F103" s="31" t="s">
        <v>50</v>
      </c>
      <c r="G103" s="349">
        <f>D103/12</f>
        <v>0</v>
      </c>
      <c r="H103" s="13"/>
      <c r="I103" s="9"/>
      <c r="J103" s="9"/>
    </row>
    <row r="104" spans="1:10" ht="15.75" thickBot="1" x14ac:dyDescent="0.3">
      <c r="A104" t="s">
        <v>290</v>
      </c>
      <c r="B104" s="13"/>
      <c r="C104" s="13"/>
      <c r="D104" s="13"/>
      <c r="E104" s="13"/>
      <c r="F104" s="20" t="s">
        <v>14</v>
      </c>
      <c r="G104" s="346">
        <f>SUM(G92:G103)</f>
        <v>0</v>
      </c>
      <c r="H104" s="13"/>
      <c r="I104" s="9"/>
      <c r="J104" s="9"/>
    </row>
    <row r="105" spans="1:10" ht="15" customHeight="1" thickBot="1" x14ac:dyDescent="0.3">
      <c r="A105" t="s">
        <v>290</v>
      </c>
      <c r="B105" s="440" t="s">
        <v>57</v>
      </c>
      <c r="C105" s="439"/>
      <c r="D105" s="439"/>
      <c r="E105" s="439"/>
      <c r="F105" s="439"/>
      <c r="G105" s="351"/>
      <c r="H105" s="13"/>
      <c r="I105" s="9"/>
      <c r="J105" s="9"/>
    </row>
    <row r="106" spans="1:10" ht="31.5" customHeight="1" thickBot="1" x14ac:dyDescent="0.3">
      <c r="A106" t="s">
        <v>290</v>
      </c>
      <c r="B106" s="15" t="s">
        <v>2</v>
      </c>
      <c r="C106" s="16" t="s">
        <v>3</v>
      </c>
      <c r="D106" s="16" t="s">
        <v>4</v>
      </c>
      <c r="E106" s="16" t="s">
        <v>5</v>
      </c>
      <c r="F106" s="17" t="s">
        <v>6</v>
      </c>
      <c r="G106" s="350" t="s">
        <v>7</v>
      </c>
      <c r="H106" s="13"/>
      <c r="I106" s="9"/>
      <c r="J106" s="9"/>
    </row>
    <row r="107" spans="1:10" ht="15.75" thickBot="1" x14ac:dyDescent="0.3">
      <c r="A107" t="s">
        <v>290</v>
      </c>
      <c r="B107" s="18">
        <v>174.16</v>
      </c>
      <c r="C107" s="304"/>
      <c r="D107" s="346">
        <f>B107*C107</f>
        <v>0</v>
      </c>
      <c r="E107" s="31" t="s">
        <v>49</v>
      </c>
      <c r="F107" s="33" t="s">
        <v>58</v>
      </c>
      <c r="G107" s="356">
        <f>D107/6</f>
        <v>0</v>
      </c>
      <c r="H107" s="13"/>
      <c r="I107" s="9"/>
      <c r="J107" s="9"/>
    </row>
    <row r="108" spans="1:10" ht="15.75" thickBot="1" x14ac:dyDescent="0.3">
      <c r="A108" t="s">
        <v>290</v>
      </c>
      <c r="B108" s="18">
        <v>62.01</v>
      </c>
      <c r="C108" s="304"/>
      <c r="D108" s="346">
        <f>B108*C108</f>
        <v>0</v>
      </c>
      <c r="E108" s="31" t="s">
        <v>49</v>
      </c>
      <c r="F108" s="33" t="s">
        <v>58</v>
      </c>
      <c r="G108" s="356">
        <f t="shared" ref="G108:G110" si="14">D108/6</f>
        <v>0</v>
      </c>
      <c r="H108" s="13"/>
      <c r="I108" s="9"/>
      <c r="J108" s="9"/>
    </row>
    <row r="109" spans="1:10" ht="15.75" thickBot="1" x14ac:dyDescent="0.3">
      <c r="A109" t="s">
        <v>290</v>
      </c>
      <c r="B109" s="18">
        <v>62.01</v>
      </c>
      <c r="C109" s="304"/>
      <c r="D109" s="346">
        <f>B109*C109</f>
        <v>0</v>
      </c>
      <c r="E109" s="31" t="s">
        <v>49</v>
      </c>
      <c r="F109" s="33" t="s">
        <v>58</v>
      </c>
      <c r="G109" s="356">
        <f t="shared" si="14"/>
        <v>0</v>
      </c>
      <c r="H109" s="13"/>
      <c r="I109" s="9"/>
      <c r="J109" s="9"/>
    </row>
    <row r="110" spans="1:10" ht="15.75" thickBot="1" x14ac:dyDescent="0.3">
      <c r="A110" t="s">
        <v>290</v>
      </c>
      <c r="B110" s="18">
        <v>61.43</v>
      </c>
      <c r="C110" s="304"/>
      <c r="D110" s="346">
        <f>B110*C110</f>
        <v>0</v>
      </c>
      <c r="E110" s="31" t="s">
        <v>49</v>
      </c>
      <c r="F110" s="33" t="s">
        <v>58</v>
      </c>
      <c r="G110" s="356">
        <f t="shared" si="14"/>
        <v>0</v>
      </c>
      <c r="H110" s="13"/>
      <c r="I110" s="9"/>
      <c r="J110" s="9"/>
    </row>
    <row r="111" spans="1:10" ht="15.75" thickBot="1" x14ac:dyDescent="0.3">
      <c r="A111" t="s">
        <v>290</v>
      </c>
      <c r="B111" s="13"/>
      <c r="C111" s="13"/>
      <c r="D111" s="13"/>
      <c r="E111" s="13"/>
      <c r="F111" s="20" t="s">
        <v>14</v>
      </c>
      <c r="G111" s="354">
        <f>SUM(G107:G110)</f>
        <v>0</v>
      </c>
      <c r="H111" s="13"/>
      <c r="I111" s="9"/>
      <c r="J111" s="9"/>
    </row>
    <row r="112" spans="1:10" x14ac:dyDescent="0.25">
      <c r="B112" s="13"/>
      <c r="C112" s="13"/>
      <c r="D112" s="13"/>
      <c r="E112" s="13"/>
      <c r="F112" s="13"/>
      <c r="G112" s="355"/>
      <c r="H112" s="13"/>
      <c r="I112" s="9"/>
      <c r="J112" s="9"/>
    </row>
    <row r="113" spans="1:10" x14ac:dyDescent="0.25">
      <c r="B113" s="13"/>
      <c r="C113" s="13"/>
      <c r="D113" s="13"/>
      <c r="E113" s="13"/>
      <c r="F113" s="13"/>
      <c r="G113" s="355"/>
      <c r="H113" s="13"/>
      <c r="I113" s="9"/>
      <c r="J113" s="9"/>
    </row>
    <row r="114" spans="1:10" x14ac:dyDescent="0.25">
      <c r="B114" s="13"/>
      <c r="C114" s="13"/>
      <c r="D114" s="13"/>
      <c r="E114" s="13"/>
      <c r="F114" s="13"/>
      <c r="G114" s="355"/>
      <c r="H114" s="13"/>
      <c r="I114" s="9"/>
      <c r="J114" s="9"/>
    </row>
    <row r="115" spans="1:10" ht="15" customHeight="1" thickBot="1" x14ac:dyDescent="0.3">
      <c r="A115" t="s">
        <v>290</v>
      </c>
      <c r="B115" s="440" t="s">
        <v>59</v>
      </c>
      <c r="C115" s="439"/>
      <c r="D115" s="439"/>
      <c r="E115" s="439"/>
      <c r="F115" s="439"/>
      <c r="G115" s="351"/>
      <c r="H115" s="13"/>
      <c r="I115" s="9"/>
      <c r="J115" s="9"/>
    </row>
    <row r="116" spans="1:10" ht="31.5" customHeight="1" thickBot="1" x14ac:dyDescent="0.3">
      <c r="A116" t="s">
        <v>290</v>
      </c>
      <c r="B116" s="15" t="s">
        <v>2</v>
      </c>
      <c r="C116" s="16" t="s">
        <v>3</v>
      </c>
      <c r="D116" s="16" t="s">
        <v>4</v>
      </c>
      <c r="E116" s="16" t="s">
        <v>5</v>
      </c>
      <c r="F116" s="17" t="s">
        <v>6</v>
      </c>
      <c r="G116" s="350" t="s">
        <v>7</v>
      </c>
      <c r="H116" s="13"/>
      <c r="I116" s="9"/>
      <c r="J116" s="9"/>
    </row>
    <row r="117" spans="1:10" ht="15.75" thickBot="1" x14ac:dyDescent="0.3">
      <c r="A117" t="s">
        <v>290</v>
      </c>
      <c r="B117" s="120">
        <v>204.67</v>
      </c>
      <c r="C117" s="304"/>
      <c r="D117" s="346">
        <f>B117*C117</f>
        <v>0</v>
      </c>
      <c r="E117" s="121" t="s">
        <v>60</v>
      </c>
      <c r="F117" s="33" t="s">
        <v>58</v>
      </c>
      <c r="G117" s="356">
        <f>D117/6</f>
        <v>0</v>
      </c>
      <c r="H117" s="13"/>
      <c r="I117" s="9"/>
      <c r="J117" s="9"/>
    </row>
    <row r="118" spans="1:10" ht="15.75" thickBot="1" x14ac:dyDescent="0.3">
      <c r="A118" t="s">
        <v>290</v>
      </c>
      <c r="B118" s="13"/>
      <c r="C118" s="13"/>
      <c r="D118" s="13"/>
      <c r="E118" s="13"/>
      <c r="F118" s="20" t="s">
        <v>14</v>
      </c>
      <c r="G118" s="354">
        <f>SUM(G117)</f>
        <v>0</v>
      </c>
      <c r="H118" s="13"/>
      <c r="I118" s="9"/>
      <c r="J118" s="9"/>
    </row>
    <row r="119" spans="1:10" ht="15" customHeight="1" thickBot="1" x14ac:dyDescent="0.3">
      <c r="A119" t="s">
        <v>290</v>
      </c>
      <c r="B119" s="440" t="s">
        <v>61</v>
      </c>
      <c r="C119" s="439"/>
      <c r="D119" s="439"/>
      <c r="E119" s="439"/>
      <c r="F119" s="439"/>
      <c r="G119" s="351"/>
      <c r="H119" s="13"/>
      <c r="I119" s="9"/>
      <c r="J119" s="9"/>
    </row>
    <row r="120" spans="1:10" ht="32.25" customHeight="1" thickBot="1" x14ac:dyDescent="0.3">
      <c r="A120" t="s">
        <v>290</v>
      </c>
      <c r="B120" s="15" t="s">
        <v>2</v>
      </c>
      <c r="C120" s="16" t="s">
        <v>3</v>
      </c>
      <c r="D120" s="16" t="s">
        <v>4</v>
      </c>
      <c r="E120" s="16" t="s">
        <v>5</v>
      </c>
      <c r="F120" s="17" t="s">
        <v>6</v>
      </c>
      <c r="G120" s="350" t="s">
        <v>7</v>
      </c>
      <c r="H120" s="13"/>
      <c r="I120" s="9"/>
      <c r="J120" s="9"/>
    </row>
    <row r="121" spans="1:10" ht="15.75" thickBot="1" x14ac:dyDescent="0.3">
      <c r="A121" t="s">
        <v>290</v>
      </c>
      <c r="B121" s="18">
        <v>17.350000000000001</v>
      </c>
      <c r="C121" s="304"/>
      <c r="D121" s="346">
        <f t="shared" ref="D121:D127" si="15">B121*C121</f>
        <v>0</v>
      </c>
      <c r="E121" s="31" t="s">
        <v>38</v>
      </c>
      <c r="F121" s="31" t="s">
        <v>11</v>
      </c>
      <c r="G121" s="349">
        <f>D121*22</f>
        <v>0</v>
      </c>
      <c r="H121" s="13"/>
      <c r="I121" s="9"/>
      <c r="J121" s="9"/>
    </row>
    <row r="122" spans="1:10" ht="15.75" thickBot="1" x14ac:dyDescent="0.3">
      <c r="A122" t="s">
        <v>290</v>
      </c>
      <c r="B122" s="18">
        <v>18.86</v>
      </c>
      <c r="C122" s="304"/>
      <c r="D122" s="346">
        <f t="shared" si="15"/>
        <v>0</v>
      </c>
      <c r="E122" s="31" t="s">
        <v>41</v>
      </c>
      <c r="F122" s="31" t="s">
        <v>11</v>
      </c>
      <c r="G122" s="349">
        <f t="shared" ref="G122:G127" si="16">D122*22</f>
        <v>0</v>
      </c>
      <c r="H122" s="13"/>
      <c r="I122" s="9"/>
      <c r="J122" s="9"/>
    </row>
    <row r="123" spans="1:10" ht="15.75" thickBot="1" x14ac:dyDescent="0.3">
      <c r="A123" t="s">
        <v>290</v>
      </c>
      <c r="B123" s="18">
        <v>29.06</v>
      </c>
      <c r="C123" s="304"/>
      <c r="D123" s="346">
        <f t="shared" si="15"/>
        <v>0</v>
      </c>
      <c r="E123" s="31" t="s">
        <v>21</v>
      </c>
      <c r="F123" s="31" t="s">
        <v>11</v>
      </c>
      <c r="G123" s="349">
        <f t="shared" si="16"/>
        <v>0</v>
      </c>
      <c r="H123" s="13"/>
      <c r="I123" s="9"/>
      <c r="J123" s="9"/>
    </row>
    <row r="124" spans="1:10" ht="15.75" thickBot="1" x14ac:dyDescent="0.3">
      <c r="A124" t="s">
        <v>290</v>
      </c>
      <c r="B124" s="18">
        <v>29.26</v>
      </c>
      <c r="C124" s="304"/>
      <c r="D124" s="346">
        <f t="shared" si="15"/>
        <v>0</v>
      </c>
      <c r="E124" s="31" t="s">
        <v>21</v>
      </c>
      <c r="F124" s="31" t="s">
        <v>11</v>
      </c>
      <c r="G124" s="349">
        <f t="shared" si="16"/>
        <v>0</v>
      </c>
      <c r="H124" s="13"/>
      <c r="I124" s="9"/>
      <c r="J124" s="9"/>
    </row>
    <row r="125" spans="1:10" ht="15.75" thickBot="1" x14ac:dyDescent="0.3">
      <c r="A125" t="s">
        <v>290</v>
      </c>
      <c r="B125" s="18">
        <v>29.13</v>
      </c>
      <c r="C125" s="304"/>
      <c r="D125" s="346">
        <f t="shared" si="15"/>
        <v>0</v>
      </c>
      <c r="E125" s="31" t="s">
        <v>21</v>
      </c>
      <c r="F125" s="31" t="s">
        <v>11</v>
      </c>
      <c r="G125" s="349">
        <f t="shared" si="16"/>
        <v>0</v>
      </c>
      <c r="H125" s="13"/>
      <c r="I125" s="9"/>
      <c r="J125" s="9"/>
    </row>
    <row r="126" spans="1:10" ht="15.75" thickBot="1" x14ac:dyDescent="0.3">
      <c r="A126" t="s">
        <v>290</v>
      </c>
      <c r="B126" s="18">
        <v>76.680000000000007</v>
      </c>
      <c r="C126" s="304"/>
      <c r="D126" s="346">
        <f>B126*C126</f>
        <v>0</v>
      </c>
      <c r="E126" s="31" t="s">
        <v>62</v>
      </c>
      <c r="F126" s="31" t="s">
        <v>11</v>
      </c>
      <c r="G126" s="349">
        <f t="shared" si="16"/>
        <v>0</v>
      </c>
      <c r="H126" s="13"/>
      <c r="I126" s="9"/>
      <c r="J126" s="9"/>
    </row>
    <row r="127" spans="1:10" ht="15.75" thickBot="1" x14ac:dyDescent="0.3">
      <c r="A127" t="s">
        <v>290</v>
      </c>
      <c r="B127" s="18">
        <v>14.8</v>
      </c>
      <c r="C127" s="304"/>
      <c r="D127" s="346">
        <f t="shared" si="15"/>
        <v>0</v>
      </c>
      <c r="E127" s="31" t="s">
        <v>17</v>
      </c>
      <c r="F127" s="31" t="s">
        <v>11</v>
      </c>
      <c r="G127" s="349">
        <f t="shared" si="16"/>
        <v>0</v>
      </c>
      <c r="H127" s="13"/>
      <c r="I127" s="9"/>
      <c r="J127" s="9"/>
    </row>
    <row r="128" spans="1:10" ht="12.75" customHeight="1" thickBot="1" x14ac:dyDescent="0.3">
      <c r="A128" t="s">
        <v>290</v>
      </c>
      <c r="B128" s="13"/>
      <c r="C128" s="13"/>
      <c r="D128" s="13"/>
      <c r="E128" s="13"/>
      <c r="F128" s="20" t="s">
        <v>14</v>
      </c>
      <c r="G128" s="346">
        <f>SUM(G121:G127)</f>
        <v>0</v>
      </c>
      <c r="H128" s="13"/>
      <c r="I128" s="9"/>
      <c r="J128" s="9"/>
    </row>
    <row r="129" spans="1:10" ht="15" customHeight="1" thickBot="1" x14ac:dyDescent="0.3">
      <c r="A129" t="s">
        <v>290</v>
      </c>
      <c r="B129" s="440" t="s">
        <v>63</v>
      </c>
      <c r="C129" s="439"/>
      <c r="D129" s="439"/>
      <c r="E129" s="439"/>
      <c r="F129" s="439"/>
      <c r="G129" s="351"/>
      <c r="H129" s="13"/>
      <c r="I129" s="9"/>
      <c r="J129" s="9"/>
    </row>
    <row r="130" spans="1:10" ht="35.25" customHeight="1" thickBot="1" x14ac:dyDescent="0.3">
      <c r="A130" t="s">
        <v>290</v>
      </c>
      <c r="B130" s="15" t="s">
        <v>2</v>
      </c>
      <c r="C130" s="16" t="s">
        <v>3</v>
      </c>
      <c r="D130" s="16" t="s">
        <v>4</v>
      </c>
      <c r="E130" s="16" t="s">
        <v>5</v>
      </c>
      <c r="F130" s="17" t="s">
        <v>6</v>
      </c>
      <c r="G130" s="350" t="s">
        <v>7</v>
      </c>
      <c r="H130" s="13"/>
      <c r="I130" s="9"/>
      <c r="J130" s="9"/>
    </row>
    <row r="131" spans="1:10" ht="15.75" thickBot="1" x14ac:dyDescent="0.3">
      <c r="A131" t="s">
        <v>290</v>
      </c>
      <c r="B131" s="18">
        <v>21.25</v>
      </c>
      <c r="C131" s="294"/>
      <c r="D131" s="346">
        <f>B131*C131</f>
        <v>0</v>
      </c>
      <c r="E131" s="31" t="s">
        <v>41</v>
      </c>
      <c r="F131" s="31" t="s">
        <v>11</v>
      </c>
      <c r="G131" s="349">
        <f>D131*22</f>
        <v>0</v>
      </c>
      <c r="H131" s="13"/>
      <c r="I131" s="9"/>
      <c r="J131" s="9"/>
    </row>
    <row r="132" spans="1:10" ht="15.75" thickBot="1" x14ac:dyDescent="0.3">
      <c r="A132" t="s">
        <v>290</v>
      </c>
      <c r="B132" s="18">
        <v>21</v>
      </c>
      <c r="C132" s="294"/>
      <c r="D132" s="346">
        <f t="shared" ref="D132:D138" si="17">B132*C132</f>
        <v>0</v>
      </c>
      <c r="E132" s="31" t="s">
        <v>38</v>
      </c>
      <c r="F132" s="31" t="s">
        <v>11</v>
      </c>
      <c r="G132" s="349">
        <f t="shared" ref="G132:G138" si="18">D132*22</f>
        <v>0</v>
      </c>
      <c r="H132" s="13"/>
      <c r="I132" s="9"/>
      <c r="J132" s="9"/>
    </row>
    <row r="133" spans="1:10" ht="15.75" thickBot="1" x14ac:dyDescent="0.3">
      <c r="A133" t="s">
        <v>290</v>
      </c>
      <c r="B133" s="18">
        <v>23.09</v>
      </c>
      <c r="C133" s="294"/>
      <c r="D133" s="346">
        <f t="shared" si="17"/>
        <v>0</v>
      </c>
      <c r="E133" s="31" t="s">
        <v>46</v>
      </c>
      <c r="F133" s="31" t="s">
        <v>11</v>
      </c>
      <c r="G133" s="349">
        <f t="shared" si="18"/>
        <v>0</v>
      </c>
      <c r="H133" s="13"/>
      <c r="I133" s="9"/>
      <c r="J133" s="9"/>
    </row>
    <row r="134" spans="1:10" ht="15.75" thickBot="1" x14ac:dyDescent="0.3">
      <c r="A134" t="s">
        <v>290</v>
      </c>
      <c r="B134" s="18">
        <v>97.64</v>
      </c>
      <c r="C134" s="294"/>
      <c r="D134" s="346">
        <f t="shared" si="17"/>
        <v>0</v>
      </c>
      <c r="E134" s="31" t="s">
        <v>64</v>
      </c>
      <c r="F134" s="31" t="s">
        <v>11</v>
      </c>
      <c r="G134" s="349">
        <f t="shared" si="18"/>
        <v>0</v>
      </c>
      <c r="H134" s="13"/>
      <c r="I134" s="9"/>
      <c r="J134" s="9"/>
    </row>
    <row r="135" spans="1:10" ht="15.75" thickBot="1" x14ac:dyDescent="0.3">
      <c r="A135" t="s">
        <v>290</v>
      </c>
      <c r="B135" s="18">
        <v>7.53</v>
      </c>
      <c r="C135" s="294"/>
      <c r="D135" s="346">
        <f t="shared" si="17"/>
        <v>0</v>
      </c>
      <c r="E135" s="31" t="s">
        <v>65</v>
      </c>
      <c r="F135" s="31" t="s">
        <v>11</v>
      </c>
      <c r="G135" s="349">
        <f t="shared" si="18"/>
        <v>0</v>
      </c>
      <c r="H135" s="13"/>
      <c r="I135" s="9"/>
      <c r="J135" s="9"/>
    </row>
    <row r="136" spans="1:10" ht="15.75" thickBot="1" x14ac:dyDescent="0.3">
      <c r="A136" t="s">
        <v>290</v>
      </c>
      <c r="B136" s="18">
        <v>6.59</v>
      </c>
      <c r="C136" s="294"/>
      <c r="D136" s="346">
        <f t="shared" si="17"/>
        <v>0</v>
      </c>
      <c r="E136" s="31" t="s">
        <v>66</v>
      </c>
      <c r="F136" s="31" t="s">
        <v>11</v>
      </c>
      <c r="G136" s="349">
        <f t="shared" si="18"/>
        <v>0</v>
      </c>
      <c r="H136" s="13"/>
      <c r="I136" s="9"/>
      <c r="J136" s="9"/>
    </row>
    <row r="137" spans="1:10" ht="15.75" thickBot="1" x14ac:dyDescent="0.3">
      <c r="A137" t="s">
        <v>290</v>
      </c>
      <c r="B137" s="18">
        <v>166.49</v>
      </c>
      <c r="C137" s="294"/>
      <c r="D137" s="346">
        <f t="shared" si="17"/>
        <v>0</v>
      </c>
      <c r="E137" s="31" t="s">
        <v>67</v>
      </c>
      <c r="F137" s="31" t="s">
        <v>11</v>
      </c>
      <c r="G137" s="349">
        <f t="shared" si="18"/>
        <v>0</v>
      </c>
      <c r="H137" s="13"/>
      <c r="I137" s="9"/>
      <c r="J137" s="9"/>
    </row>
    <row r="138" spans="1:10" ht="15.75" thickBot="1" x14ac:dyDescent="0.3">
      <c r="A138" t="s">
        <v>290</v>
      </c>
      <c r="B138" s="18">
        <v>80.75</v>
      </c>
      <c r="C138" s="294"/>
      <c r="D138" s="346">
        <f t="shared" si="17"/>
        <v>0</v>
      </c>
      <c r="E138" s="31" t="s">
        <v>68</v>
      </c>
      <c r="F138" s="31" t="s">
        <v>11</v>
      </c>
      <c r="G138" s="349">
        <f t="shared" si="18"/>
        <v>0</v>
      </c>
      <c r="H138" s="13"/>
      <c r="I138" s="9"/>
      <c r="J138" s="9"/>
    </row>
    <row r="139" spans="1:10" ht="15.75" thickBot="1" x14ac:dyDescent="0.3">
      <c r="A139" t="s">
        <v>290</v>
      </c>
      <c r="B139" s="22"/>
      <c r="C139" s="23"/>
      <c r="D139" s="24"/>
      <c r="E139" s="24"/>
      <c r="F139" s="20" t="s">
        <v>14</v>
      </c>
      <c r="G139" s="346">
        <f>SUM(G131:G138)</f>
        <v>0</v>
      </c>
      <c r="H139" s="13"/>
      <c r="I139" s="9"/>
      <c r="J139" s="9"/>
    </row>
    <row r="140" spans="1:10" ht="15" customHeight="1" thickBot="1" x14ac:dyDescent="0.3">
      <c r="A140" t="s">
        <v>290</v>
      </c>
      <c r="B140" s="440" t="s">
        <v>69</v>
      </c>
      <c r="C140" s="439"/>
      <c r="D140" s="439"/>
      <c r="E140" s="439"/>
      <c r="F140" s="439"/>
      <c r="G140" s="351"/>
      <c r="H140" s="13"/>
      <c r="I140" s="9"/>
      <c r="J140" s="9"/>
    </row>
    <row r="141" spans="1:10" ht="30.95" customHeight="1" thickBot="1" x14ac:dyDescent="0.3">
      <c r="A141" t="s">
        <v>290</v>
      </c>
      <c r="B141" s="15" t="s">
        <v>2</v>
      </c>
      <c r="C141" s="16" t="s">
        <v>3</v>
      </c>
      <c r="D141" s="16" t="s">
        <v>4</v>
      </c>
      <c r="E141" s="16" t="s">
        <v>5</v>
      </c>
      <c r="F141" s="17" t="s">
        <v>6</v>
      </c>
      <c r="G141" s="350" t="s">
        <v>7</v>
      </c>
      <c r="H141" s="13"/>
      <c r="I141" s="9"/>
      <c r="J141" s="9"/>
    </row>
    <row r="142" spans="1:10" ht="15.75" thickBot="1" x14ac:dyDescent="0.3">
      <c r="A142" t="s">
        <v>290</v>
      </c>
      <c r="B142" s="18">
        <v>5.18</v>
      </c>
      <c r="C142" s="304"/>
      <c r="D142" s="346">
        <f>B142*C142</f>
        <v>0</v>
      </c>
      <c r="E142" s="31" t="s">
        <v>70</v>
      </c>
      <c r="F142" s="31" t="s">
        <v>11</v>
      </c>
      <c r="G142" s="349">
        <f>D142*22</f>
        <v>0</v>
      </c>
      <c r="H142" s="13"/>
      <c r="I142" s="9"/>
      <c r="J142" s="9"/>
    </row>
    <row r="143" spans="1:10" ht="15.75" thickBot="1" x14ac:dyDescent="0.3">
      <c r="A143" t="s">
        <v>290</v>
      </c>
      <c r="B143" s="18">
        <v>16.55</v>
      </c>
      <c r="C143" s="304"/>
      <c r="D143" s="346">
        <f>B143*C143</f>
        <v>0</v>
      </c>
      <c r="E143" s="31" t="s">
        <v>71</v>
      </c>
      <c r="F143" s="31" t="s">
        <v>11</v>
      </c>
      <c r="G143" s="349">
        <f t="shared" ref="G143:G144" si="19">D143*22</f>
        <v>0</v>
      </c>
      <c r="H143" s="13"/>
      <c r="I143" s="9"/>
      <c r="J143" s="9"/>
    </row>
    <row r="144" spans="1:10" ht="15.75" thickBot="1" x14ac:dyDescent="0.3">
      <c r="A144" t="s">
        <v>290</v>
      </c>
      <c r="B144" s="18">
        <v>4.4800000000000004</v>
      </c>
      <c r="C144" s="304"/>
      <c r="D144" s="346">
        <f>B144*C144</f>
        <v>0</v>
      </c>
      <c r="E144" s="31" t="s">
        <v>17</v>
      </c>
      <c r="F144" s="31" t="s">
        <v>11</v>
      </c>
      <c r="G144" s="349">
        <f t="shared" si="19"/>
        <v>0</v>
      </c>
      <c r="H144" s="13"/>
      <c r="I144" s="9"/>
      <c r="J144" s="9"/>
    </row>
    <row r="145" spans="1:10" ht="15" customHeight="1" thickBot="1" x14ac:dyDescent="0.3">
      <c r="A145" t="s">
        <v>290</v>
      </c>
      <c r="B145" s="22"/>
      <c r="C145" s="23"/>
      <c r="D145" s="24"/>
      <c r="E145" s="24"/>
      <c r="F145" s="20" t="s">
        <v>14</v>
      </c>
      <c r="G145" s="346">
        <f>SUM(G142:G144)</f>
        <v>0</v>
      </c>
      <c r="H145" s="13"/>
      <c r="I145" s="9"/>
      <c r="J145" s="9"/>
    </row>
    <row r="146" spans="1:10" ht="15" customHeight="1" thickBot="1" x14ac:dyDescent="0.3">
      <c r="A146" t="s">
        <v>290</v>
      </c>
      <c r="B146" s="440" t="s">
        <v>72</v>
      </c>
      <c r="C146" s="439"/>
      <c r="D146" s="439"/>
      <c r="E146" s="439"/>
      <c r="F146" s="439"/>
      <c r="G146" s="351"/>
      <c r="H146" s="13"/>
      <c r="I146" s="9"/>
      <c r="J146" s="9"/>
    </row>
    <row r="147" spans="1:10" ht="34.700000000000003" customHeight="1" thickBot="1" x14ac:dyDescent="0.3">
      <c r="A147" t="s">
        <v>290</v>
      </c>
      <c r="B147" s="15" t="s">
        <v>2</v>
      </c>
      <c r="C147" s="16" t="s">
        <v>3</v>
      </c>
      <c r="D147" s="16" t="s">
        <v>4</v>
      </c>
      <c r="E147" s="16" t="s">
        <v>5</v>
      </c>
      <c r="F147" s="17" t="s">
        <v>6</v>
      </c>
      <c r="G147" s="350" t="s">
        <v>7</v>
      </c>
      <c r="H147" s="13"/>
      <c r="I147" s="9"/>
      <c r="J147" s="9"/>
    </row>
    <row r="148" spans="1:10" ht="15.75" thickBot="1" x14ac:dyDescent="0.3">
      <c r="A148" t="s">
        <v>290</v>
      </c>
      <c r="B148" s="18">
        <v>14.66</v>
      </c>
      <c r="C148" s="304"/>
      <c r="D148" s="346">
        <f t="shared" ref="D148:D155" si="20">B148*C148</f>
        <v>0</v>
      </c>
      <c r="E148" s="31" t="s">
        <v>38</v>
      </c>
      <c r="F148" s="31" t="s">
        <v>11</v>
      </c>
      <c r="G148" s="349">
        <f>D148*22</f>
        <v>0</v>
      </c>
      <c r="H148" s="13"/>
      <c r="I148" s="9"/>
      <c r="J148" s="9"/>
    </row>
    <row r="149" spans="1:10" ht="15.75" thickBot="1" x14ac:dyDescent="0.3">
      <c r="A149" t="s">
        <v>290</v>
      </c>
      <c r="B149" s="18">
        <v>38.22</v>
      </c>
      <c r="C149" s="304"/>
      <c r="D149" s="346">
        <f t="shared" si="20"/>
        <v>0</v>
      </c>
      <c r="E149" s="31" t="s">
        <v>73</v>
      </c>
      <c r="F149" s="31" t="s">
        <v>11</v>
      </c>
      <c r="G149" s="349">
        <f>D149*22</f>
        <v>0</v>
      </c>
      <c r="H149" s="13"/>
      <c r="I149" s="9"/>
      <c r="J149" s="9"/>
    </row>
    <row r="150" spans="1:10" ht="15.75" thickBot="1" x14ac:dyDescent="0.3">
      <c r="A150" t="s">
        <v>290</v>
      </c>
      <c r="B150" s="18">
        <v>96.88</v>
      </c>
      <c r="C150" s="304"/>
      <c r="D150" s="346">
        <f t="shared" si="20"/>
        <v>0</v>
      </c>
      <c r="E150" s="31" t="s">
        <v>74</v>
      </c>
      <c r="F150" s="31" t="s">
        <v>50</v>
      </c>
      <c r="G150" s="349">
        <f>D150/12</f>
        <v>0</v>
      </c>
      <c r="H150" s="13"/>
      <c r="I150" s="9"/>
      <c r="J150" s="9"/>
    </row>
    <row r="151" spans="1:10" ht="15.75" thickBot="1" x14ac:dyDescent="0.3">
      <c r="A151" t="s">
        <v>290</v>
      </c>
      <c r="B151" s="18">
        <v>11.8</v>
      </c>
      <c r="C151" s="304"/>
      <c r="D151" s="346">
        <f t="shared" si="20"/>
        <v>0</v>
      </c>
      <c r="E151" s="31" t="s">
        <v>17</v>
      </c>
      <c r="F151" s="31" t="s">
        <v>11</v>
      </c>
      <c r="G151" s="349">
        <f>D151*22</f>
        <v>0</v>
      </c>
      <c r="H151" s="13"/>
      <c r="I151" s="9"/>
      <c r="J151" s="9"/>
    </row>
    <row r="152" spans="1:10" ht="15.75" thickBot="1" x14ac:dyDescent="0.3">
      <c r="A152" t="s">
        <v>290</v>
      </c>
      <c r="B152" s="18">
        <v>9.5399999999999991</v>
      </c>
      <c r="C152" s="304"/>
      <c r="D152" s="346">
        <f t="shared" si="20"/>
        <v>0</v>
      </c>
      <c r="E152" s="31" t="s">
        <v>75</v>
      </c>
      <c r="F152" s="31" t="s">
        <v>50</v>
      </c>
      <c r="G152" s="349">
        <f>D152/12</f>
        <v>0</v>
      </c>
      <c r="H152" s="13"/>
      <c r="I152" s="9"/>
      <c r="J152" s="9"/>
    </row>
    <row r="153" spans="1:10" ht="15.75" thickBot="1" x14ac:dyDescent="0.3">
      <c r="A153" t="s">
        <v>290</v>
      </c>
      <c r="B153" s="18">
        <v>23.88</v>
      </c>
      <c r="C153" s="304"/>
      <c r="D153" s="346">
        <f t="shared" si="20"/>
        <v>0</v>
      </c>
      <c r="E153" s="31" t="s">
        <v>41</v>
      </c>
      <c r="F153" s="31" t="s">
        <v>11</v>
      </c>
      <c r="G153" s="349">
        <f>D153*22</f>
        <v>0</v>
      </c>
      <c r="H153" s="13"/>
      <c r="I153" s="9"/>
      <c r="J153" s="9"/>
    </row>
    <row r="154" spans="1:10" ht="15.75" thickBot="1" x14ac:dyDescent="0.3">
      <c r="A154" t="s">
        <v>290</v>
      </c>
      <c r="B154" s="18">
        <v>804.51</v>
      </c>
      <c r="C154" s="304"/>
      <c r="D154" s="346">
        <f t="shared" si="20"/>
        <v>0</v>
      </c>
      <c r="E154" s="31" t="s">
        <v>76</v>
      </c>
      <c r="F154" s="31" t="s">
        <v>50</v>
      </c>
      <c r="G154" s="349">
        <f>D154/12</f>
        <v>0</v>
      </c>
      <c r="H154" s="13"/>
      <c r="I154" s="9"/>
      <c r="J154" s="9"/>
    </row>
    <row r="155" spans="1:10" ht="15.75" thickBot="1" x14ac:dyDescent="0.3">
      <c r="A155" t="s">
        <v>290</v>
      </c>
      <c r="B155" s="18">
        <v>425.18</v>
      </c>
      <c r="C155" s="304"/>
      <c r="D155" s="346">
        <f t="shared" si="20"/>
        <v>0</v>
      </c>
      <c r="E155" s="31" t="s">
        <v>77</v>
      </c>
      <c r="F155" s="31" t="s">
        <v>50</v>
      </c>
      <c r="G155" s="349">
        <f>D155/12</f>
        <v>0</v>
      </c>
      <c r="H155" s="13"/>
      <c r="I155" s="9"/>
      <c r="J155" s="9"/>
    </row>
    <row r="156" spans="1:10" ht="15.75" thickBot="1" x14ac:dyDescent="0.3">
      <c r="A156" t="s">
        <v>290</v>
      </c>
      <c r="B156" s="34"/>
      <c r="C156" s="34"/>
      <c r="D156" s="34"/>
      <c r="E156" s="34"/>
      <c r="F156" s="20" t="s">
        <v>14</v>
      </c>
      <c r="G156" s="346">
        <f>SUM(G148:G155)</f>
        <v>0</v>
      </c>
      <c r="H156" s="13"/>
      <c r="I156" s="9"/>
      <c r="J156" s="9"/>
    </row>
    <row r="157" spans="1:10" x14ac:dyDescent="0.25">
      <c r="B157" s="34"/>
      <c r="C157" s="34"/>
      <c r="D157" s="34"/>
      <c r="E157" s="34"/>
      <c r="F157" s="34"/>
      <c r="G157" s="357"/>
      <c r="H157" s="13"/>
      <c r="I157" s="9"/>
      <c r="J157" s="9"/>
    </row>
    <row r="158" spans="1:10" s="36" customFormat="1" ht="15.75" thickBot="1" x14ac:dyDescent="0.3">
      <c r="A158" t="s">
        <v>290</v>
      </c>
      <c r="B158" s="440" t="s">
        <v>78</v>
      </c>
      <c r="C158" s="439"/>
      <c r="D158" s="439"/>
      <c r="E158" s="439"/>
      <c r="F158" s="439"/>
      <c r="G158" s="358"/>
      <c r="H158" s="35"/>
      <c r="I158" s="34"/>
      <c r="J158" s="34"/>
    </row>
    <row r="159" spans="1:10" s="36" customFormat="1" ht="42" customHeight="1" thickBot="1" x14ac:dyDescent="0.3">
      <c r="A159" t="s">
        <v>290</v>
      </c>
      <c r="B159" s="37" t="s">
        <v>2</v>
      </c>
      <c r="C159" s="38" t="s">
        <v>3</v>
      </c>
      <c r="D159" s="16" t="s">
        <v>4</v>
      </c>
      <c r="E159" s="39" t="s">
        <v>5</v>
      </c>
      <c r="F159" s="37" t="s">
        <v>6</v>
      </c>
      <c r="G159" s="350" t="s">
        <v>7</v>
      </c>
      <c r="H159" s="35"/>
      <c r="I159" s="34"/>
      <c r="J159" s="34"/>
    </row>
    <row r="160" spans="1:10" s="36" customFormat="1" ht="15.75" thickBot="1" x14ac:dyDescent="0.3">
      <c r="A160" t="s">
        <v>290</v>
      </c>
      <c r="B160" s="18">
        <v>863.03</v>
      </c>
      <c r="C160" s="304"/>
      <c r="D160" s="349">
        <f>B160*C160</f>
        <v>0</v>
      </c>
      <c r="E160" s="31" t="s">
        <v>79</v>
      </c>
      <c r="F160" s="31" t="s">
        <v>11</v>
      </c>
      <c r="G160" s="349">
        <f>D160*22</f>
        <v>0</v>
      </c>
      <c r="H160" s="35"/>
      <c r="I160" s="34"/>
      <c r="J160" s="34"/>
    </row>
    <row r="161" spans="1:10" s="36" customFormat="1" ht="15.75" thickBot="1" x14ac:dyDescent="0.3">
      <c r="A161" t="s">
        <v>290</v>
      </c>
      <c r="B161" s="18">
        <v>210.05</v>
      </c>
      <c r="C161" s="304"/>
      <c r="D161" s="349">
        <f t="shared" ref="D161:D170" si="21">B161*C161</f>
        <v>0</v>
      </c>
      <c r="E161" s="31" t="s">
        <v>80</v>
      </c>
      <c r="F161" s="31" t="s">
        <v>81</v>
      </c>
      <c r="G161" s="349">
        <f>D161/6</f>
        <v>0</v>
      </c>
      <c r="H161" s="35"/>
      <c r="I161" s="34"/>
      <c r="J161" s="34"/>
    </row>
    <row r="162" spans="1:10" s="36" customFormat="1" ht="15.75" thickBot="1" x14ac:dyDescent="0.3">
      <c r="A162" t="s">
        <v>290</v>
      </c>
      <c r="B162" s="18">
        <v>29</v>
      </c>
      <c r="C162" s="304"/>
      <c r="D162" s="349">
        <f t="shared" si="21"/>
        <v>0</v>
      </c>
      <c r="E162" s="31" t="s">
        <v>82</v>
      </c>
      <c r="F162" s="31" t="s">
        <v>11</v>
      </c>
      <c r="G162" s="349">
        <f>D162*22</f>
        <v>0</v>
      </c>
      <c r="H162" s="35"/>
      <c r="I162" s="34"/>
      <c r="J162" s="34"/>
    </row>
    <row r="163" spans="1:10" s="36" customFormat="1" ht="15.75" thickBot="1" x14ac:dyDescent="0.3">
      <c r="A163" t="s">
        <v>290</v>
      </c>
      <c r="B163" s="18">
        <v>12.5</v>
      </c>
      <c r="C163" s="304"/>
      <c r="D163" s="349">
        <f t="shared" si="21"/>
        <v>0</v>
      </c>
      <c r="E163" s="31" t="s">
        <v>83</v>
      </c>
      <c r="F163" s="31" t="s">
        <v>11</v>
      </c>
      <c r="G163" s="349">
        <f t="shared" ref="G163:G166" si="22">D163*22</f>
        <v>0</v>
      </c>
      <c r="H163" s="35"/>
      <c r="I163" s="34"/>
      <c r="J163" s="34"/>
    </row>
    <row r="164" spans="1:10" s="36" customFormat="1" ht="15.75" thickBot="1" x14ac:dyDescent="0.3">
      <c r="A164" t="s">
        <v>290</v>
      </c>
      <c r="B164" s="18">
        <v>58.5</v>
      </c>
      <c r="C164" s="304"/>
      <c r="D164" s="349">
        <f t="shared" si="21"/>
        <v>0</v>
      </c>
      <c r="E164" s="31" t="s">
        <v>84</v>
      </c>
      <c r="F164" s="31" t="s">
        <v>11</v>
      </c>
      <c r="G164" s="349">
        <f t="shared" si="22"/>
        <v>0</v>
      </c>
      <c r="H164" s="35"/>
      <c r="I164" s="34"/>
      <c r="J164" s="34"/>
    </row>
    <row r="165" spans="1:10" s="36" customFormat="1" ht="15.75" thickBot="1" x14ac:dyDescent="0.3">
      <c r="A165" t="s">
        <v>290</v>
      </c>
      <c r="B165" s="18">
        <v>23</v>
      </c>
      <c r="C165" s="304"/>
      <c r="D165" s="349">
        <f t="shared" si="21"/>
        <v>0</v>
      </c>
      <c r="E165" s="31" t="s">
        <v>85</v>
      </c>
      <c r="F165" s="31" t="s">
        <v>11</v>
      </c>
      <c r="G165" s="349">
        <f t="shared" si="22"/>
        <v>0</v>
      </c>
      <c r="H165" s="35"/>
      <c r="I165" s="34"/>
      <c r="J165" s="34"/>
    </row>
    <row r="166" spans="1:10" s="36" customFormat="1" ht="15.75" thickBot="1" x14ac:dyDescent="0.3">
      <c r="A166" t="s">
        <v>290</v>
      </c>
      <c r="B166" s="18">
        <v>90</v>
      </c>
      <c r="C166" s="304"/>
      <c r="D166" s="349">
        <f t="shared" si="21"/>
        <v>0</v>
      </c>
      <c r="E166" s="31" t="s">
        <v>41</v>
      </c>
      <c r="F166" s="31" t="s">
        <v>11</v>
      </c>
      <c r="G166" s="349">
        <f t="shared" si="22"/>
        <v>0</v>
      </c>
      <c r="H166" s="35"/>
      <c r="I166" s="34"/>
      <c r="J166" s="34"/>
    </row>
    <row r="167" spans="1:10" s="36" customFormat="1" ht="15.75" thickBot="1" x14ac:dyDescent="0.3">
      <c r="A167" t="s">
        <v>290</v>
      </c>
      <c r="B167" s="18">
        <v>66</v>
      </c>
      <c r="C167" s="304"/>
      <c r="D167" s="349">
        <f t="shared" si="21"/>
        <v>0</v>
      </c>
      <c r="E167" s="31" t="s">
        <v>86</v>
      </c>
      <c r="F167" s="31" t="s">
        <v>87</v>
      </c>
      <c r="G167" s="349">
        <f>D167*8</f>
        <v>0</v>
      </c>
      <c r="H167" s="35"/>
      <c r="I167" s="34"/>
      <c r="J167" s="34"/>
    </row>
    <row r="168" spans="1:10" s="36" customFormat="1" ht="15.75" thickBot="1" x14ac:dyDescent="0.3">
      <c r="A168" t="s">
        <v>290</v>
      </c>
      <c r="B168" s="18">
        <v>66</v>
      </c>
      <c r="C168" s="304"/>
      <c r="D168" s="349">
        <f t="shared" si="21"/>
        <v>0</v>
      </c>
      <c r="E168" s="31" t="s">
        <v>88</v>
      </c>
      <c r="F168" s="31" t="s">
        <v>11</v>
      </c>
      <c r="G168" s="349">
        <f>D168*22</f>
        <v>0</v>
      </c>
      <c r="H168" s="35"/>
      <c r="I168" s="34"/>
      <c r="J168" s="34"/>
    </row>
    <row r="169" spans="1:10" s="36" customFormat="1" ht="15.75" thickBot="1" x14ac:dyDescent="0.3">
      <c r="A169" t="s">
        <v>290</v>
      </c>
      <c r="B169" s="18">
        <v>28.5</v>
      </c>
      <c r="C169" s="304"/>
      <c r="D169" s="349">
        <f t="shared" si="21"/>
        <v>0</v>
      </c>
      <c r="E169" s="31" t="s">
        <v>89</v>
      </c>
      <c r="F169" s="31" t="s">
        <v>90</v>
      </c>
      <c r="G169" s="349">
        <f>D169*4</f>
        <v>0</v>
      </c>
      <c r="H169" s="35"/>
      <c r="I169" s="34"/>
      <c r="J169" s="34"/>
    </row>
    <row r="170" spans="1:10" s="36" customFormat="1" ht="15.75" thickBot="1" x14ac:dyDescent="0.3">
      <c r="A170" t="s">
        <v>290</v>
      </c>
      <c r="B170" s="18">
        <v>25</v>
      </c>
      <c r="C170" s="304"/>
      <c r="D170" s="349">
        <f t="shared" si="21"/>
        <v>0</v>
      </c>
      <c r="E170" s="31" t="s">
        <v>91</v>
      </c>
      <c r="F170" s="31" t="s">
        <v>11</v>
      </c>
      <c r="G170" s="349">
        <f>D170*22</f>
        <v>0</v>
      </c>
      <c r="H170" s="35"/>
      <c r="I170" s="34"/>
      <c r="J170" s="34"/>
    </row>
    <row r="171" spans="1:10" ht="15.75" thickBot="1" x14ac:dyDescent="0.3">
      <c r="A171" t="s">
        <v>290</v>
      </c>
      <c r="B171" s="40"/>
      <c r="C171" s="40"/>
      <c r="D171" s="41"/>
      <c r="E171" s="42"/>
      <c r="F171" s="20" t="s">
        <v>14</v>
      </c>
      <c r="G171" s="346">
        <f>SUM(G160:G170)</f>
        <v>0</v>
      </c>
      <c r="H171" s="13"/>
      <c r="I171" s="9"/>
      <c r="J171" s="9"/>
    </row>
    <row r="172" spans="1:10" ht="15.75" x14ac:dyDescent="0.25">
      <c r="A172" t="s">
        <v>290</v>
      </c>
      <c r="B172" s="43" t="s">
        <v>92</v>
      </c>
      <c r="C172" s="13"/>
      <c r="D172" s="13"/>
      <c r="E172" s="13"/>
      <c r="F172" s="13"/>
      <c r="G172" s="13"/>
      <c r="H172" s="13"/>
      <c r="I172" s="9"/>
      <c r="J172" s="9"/>
    </row>
    <row r="173" spans="1:10" ht="21" customHeight="1" thickBot="1" x14ac:dyDescent="0.3">
      <c r="A173" t="s">
        <v>290</v>
      </c>
      <c r="B173" s="44" t="s">
        <v>93</v>
      </c>
      <c r="C173" s="13"/>
      <c r="D173" s="13"/>
      <c r="E173" s="13"/>
      <c r="F173" s="13"/>
      <c r="G173" s="13"/>
      <c r="H173" s="13"/>
      <c r="I173" s="9"/>
      <c r="J173" s="9"/>
    </row>
    <row r="174" spans="1:10" ht="55.5" customHeight="1" thickBot="1" x14ac:dyDescent="0.3">
      <c r="A174" t="s">
        <v>290</v>
      </c>
      <c r="B174" s="435" t="s">
        <v>94</v>
      </c>
      <c r="C174" s="45" t="s">
        <v>95</v>
      </c>
      <c r="D174" s="435" t="s">
        <v>96</v>
      </c>
      <c r="E174" s="435" t="s">
        <v>97</v>
      </c>
      <c r="F174" s="45" t="s">
        <v>98</v>
      </c>
      <c r="G174" s="46" t="s">
        <v>3</v>
      </c>
      <c r="H174" s="350" t="s">
        <v>4</v>
      </c>
      <c r="I174" s="350" t="s">
        <v>7</v>
      </c>
      <c r="J174" s="9"/>
    </row>
    <row r="175" spans="1:10" ht="28.5" customHeight="1" thickBot="1" x14ac:dyDescent="0.3">
      <c r="A175" t="s">
        <v>290</v>
      </c>
      <c r="B175" s="436"/>
      <c r="C175" s="47" t="s">
        <v>99</v>
      </c>
      <c r="D175" s="436"/>
      <c r="E175" s="436"/>
      <c r="F175" s="47" t="s">
        <v>100</v>
      </c>
      <c r="G175" s="48"/>
      <c r="H175" s="359"/>
      <c r="I175" s="359"/>
      <c r="J175" s="9"/>
    </row>
    <row r="176" spans="1:10" ht="28.5" customHeight="1" thickBot="1" x14ac:dyDescent="0.3">
      <c r="A176" t="s">
        <v>290</v>
      </c>
      <c r="B176" s="49" t="s">
        <v>101</v>
      </c>
      <c r="C176" s="50" t="s">
        <v>41</v>
      </c>
      <c r="D176" s="47" t="s">
        <v>102</v>
      </c>
      <c r="E176" s="47" t="s">
        <v>103</v>
      </c>
      <c r="F176" s="47">
        <v>40</v>
      </c>
      <c r="G176" s="304"/>
      <c r="H176" s="360">
        <f>G176*F176</f>
        <v>0</v>
      </c>
      <c r="I176" s="360">
        <f>H176*22</f>
        <v>0</v>
      </c>
      <c r="J176" s="9"/>
    </row>
    <row r="177" spans="1:10" ht="28.5" customHeight="1" thickBot="1" x14ac:dyDescent="0.3">
      <c r="A177" t="s">
        <v>290</v>
      </c>
      <c r="B177" s="49">
        <v>502</v>
      </c>
      <c r="C177" s="50" t="s">
        <v>104</v>
      </c>
      <c r="D177" s="47" t="s">
        <v>105</v>
      </c>
      <c r="E177" s="47" t="s">
        <v>103</v>
      </c>
      <c r="F177" s="47">
        <v>6</v>
      </c>
      <c r="G177" s="304"/>
      <c r="H177" s="360">
        <f t="shared" ref="H177:H180" si="23">G177*F177</f>
        <v>0</v>
      </c>
      <c r="I177" s="360">
        <f t="shared" ref="I177:I180" si="24">H177*22</f>
        <v>0</v>
      </c>
      <c r="J177" s="9"/>
    </row>
    <row r="178" spans="1:10" ht="28.5" customHeight="1" thickBot="1" x14ac:dyDescent="0.3">
      <c r="A178" t="s">
        <v>290</v>
      </c>
      <c r="B178" s="49">
        <v>504</v>
      </c>
      <c r="C178" s="50" t="s">
        <v>106</v>
      </c>
      <c r="D178" s="47" t="s">
        <v>102</v>
      </c>
      <c r="E178" s="47" t="s">
        <v>103</v>
      </c>
      <c r="F178" s="47">
        <v>4</v>
      </c>
      <c r="G178" s="304"/>
      <c r="H178" s="360">
        <f t="shared" si="23"/>
        <v>0</v>
      </c>
      <c r="I178" s="360">
        <f t="shared" si="24"/>
        <v>0</v>
      </c>
      <c r="J178" s="9"/>
    </row>
    <row r="179" spans="1:10" ht="15.75" thickBot="1" x14ac:dyDescent="0.3">
      <c r="A179" t="s">
        <v>290</v>
      </c>
      <c r="B179" s="49" t="s">
        <v>40</v>
      </c>
      <c r="C179" s="50" t="s">
        <v>40</v>
      </c>
      <c r="D179" s="47" t="s">
        <v>107</v>
      </c>
      <c r="E179" s="47" t="s">
        <v>103</v>
      </c>
      <c r="F179" s="47">
        <v>1.5</v>
      </c>
      <c r="G179" s="304"/>
      <c r="H179" s="360">
        <f t="shared" si="23"/>
        <v>0</v>
      </c>
      <c r="I179" s="360">
        <f t="shared" si="24"/>
        <v>0</v>
      </c>
      <c r="J179" s="9"/>
    </row>
    <row r="180" spans="1:10" ht="15.75" thickBot="1" x14ac:dyDescent="0.3">
      <c r="A180" t="s">
        <v>290</v>
      </c>
      <c r="B180" s="49" t="s">
        <v>108</v>
      </c>
      <c r="C180" s="50" t="s">
        <v>41</v>
      </c>
      <c r="D180" s="47" t="s">
        <v>107</v>
      </c>
      <c r="E180" s="47" t="s">
        <v>103</v>
      </c>
      <c r="F180" s="47">
        <v>35</v>
      </c>
      <c r="G180" s="304"/>
      <c r="H180" s="360">
        <f t="shared" si="23"/>
        <v>0</v>
      </c>
      <c r="I180" s="360">
        <f t="shared" si="24"/>
        <v>0</v>
      </c>
      <c r="J180" s="9"/>
    </row>
    <row r="181" spans="1:10" ht="15.75" thickBot="1" x14ac:dyDescent="0.3">
      <c r="A181" t="s">
        <v>290</v>
      </c>
      <c r="B181" s="51"/>
      <c r="C181" s="13"/>
      <c r="D181" s="13"/>
      <c r="E181" s="13"/>
      <c r="F181" s="13"/>
      <c r="G181" s="7"/>
      <c r="H181" s="346" t="s">
        <v>14</v>
      </c>
      <c r="I181" s="346">
        <f>SUM(I176:I180)</f>
        <v>0</v>
      </c>
      <c r="J181" s="9"/>
    </row>
    <row r="182" spans="1:10" ht="16.5" thickBot="1" x14ac:dyDescent="0.3">
      <c r="A182" t="s">
        <v>290</v>
      </c>
      <c r="B182" s="44" t="s">
        <v>109</v>
      </c>
      <c r="C182" s="13"/>
      <c r="D182" s="13"/>
      <c r="E182" s="13"/>
      <c r="F182" s="13"/>
      <c r="G182" s="7"/>
      <c r="H182" s="351"/>
      <c r="I182" s="361"/>
      <c r="J182" s="9"/>
    </row>
    <row r="183" spans="1:10" ht="44.25" thickBot="1" x14ac:dyDescent="0.3">
      <c r="A183" t="s">
        <v>290</v>
      </c>
      <c r="B183" s="435" t="s">
        <v>94</v>
      </c>
      <c r="C183" s="45" t="s">
        <v>95</v>
      </c>
      <c r="D183" s="435" t="s">
        <v>96</v>
      </c>
      <c r="E183" s="435" t="s">
        <v>97</v>
      </c>
      <c r="F183" s="45" t="s">
        <v>98</v>
      </c>
      <c r="G183" s="46" t="s">
        <v>3</v>
      </c>
      <c r="H183" s="350" t="s">
        <v>4</v>
      </c>
      <c r="I183" s="350" t="s">
        <v>7</v>
      </c>
      <c r="J183" s="9"/>
    </row>
    <row r="184" spans="1:10" ht="16.5" thickBot="1" x14ac:dyDescent="0.3">
      <c r="A184" t="s">
        <v>290</v>
      </c>
      <c r="B184" s="436"/>
      <c r="C184" s="47" t="s">
        <v>99</v>
      </c>
      <c r="D184" s="436"/>
      <c r="E184" s="436"/>
      <c r="F184" s="47" t="s">
        <v>100</v>
      </c>
      <c r="G184" s="48"/>
      <c r="H184" s="359"/>
      <c r="I184" s="359"/>
      <c r="J184" s="9"/>
    </row>
    <row r="185" spans="1:10" ht="15.75" thickBot="1" x14ac:dyDescent="0.3">
      <c r="A185" t="s">
        <v>290</v>
      </c>
      <c r="B185" s="49">
        <v>403</v>
      </c>
      <c r="C185" s="50" t="s">
        <v>21</v>
      </c>
      <c r="D185" s="47" t="s">
        <v>105</v>
      </c>
      <c r="E185" s="47" t="s">
        <v>9</v>
      </c>
      <c r="F185" s="47">
        <v>24</v>
      </c>
      <c r="G185" s="304"/>
      <c r="H185" s="360">
        <f>G185*F185</f>
        <v>0</v>
      </c>
      <c r="I185" s="360">
        <f>H185*13</f>
        <v>0</v>
      </c>
      <c r="J185" s="9"/>
    </row>
    <row r="186" spans="1:10" ht="15.75" thickBot="1" x14ac:dyDescent="0.3">
      <c r="A186" t="s">
        <v>290</v>
      </c>
      <c r="B186" s="49">
        <v>404</v>
      </c>
      <c r="C186" s="50" t="s">
        <v>21</v>
      </c>
      <c r="D186" s="47" t="s">
        <v>105</v>
      </c>
      <c r="E186" s="47" t="s">
        <v>9</v>
      </c>
      <c r="F186" s="47">
        <v>24</v>
      </c>
      <c r="G186" s="304"/>
      <c r="H186" s="360">
        <f t="shared" ref="H186:H215" si="25">G186*F186</f>
        <v>0</v>
      </c>
      <c r="I186" s="360">
        <f>H186*13</f>
        <v>0</v>
      </c>
      <c r="J186" s="9"/>
    </row>
    <row r="187" spans="1:10" ht="15.75" thickBot="1" x14ac:dyDescent="0.3">
      <c r="A187" t="s">
        <v>290</v>
      </c>
      <c r="B187" s="49">
        <v>405</v>
      </c>
      <c r="C187" s="50" t="s">
        <v>21</v>
      </c>
      <c r="D187" s="47" t="s">
        <v>105</v>
      </c>
      <c r="E187" s="47" t="s">
        <v>9</v>
      </c>
      <c r="F187" s="47">
        <v>24</v>
      </c>
      <c r="G187" s="304"/>
      <c r="H187" s="360">
        <f t="shared" si="25"/>
        <v>0</v>
      </c>
      <c r="I187" s="360">
        <f>H187*13</f>
        <v>0</v>
      </c>
      <c r="J187" s="9"/>
    </row>
    <row r="188" spans="1:10" ht="15.75" thickBot="1" x14ac:dyDescent="0.3">
      <c r="A188" t="s">
        <v>290</v>
      </c>
      <c r="B188" s="49">
        <v>406</v>
      </c>
      <c r="C188" s="50" t="s">
        <v>110</v>
      </c>
      <c r="D188" s="47" t="s">
        <v>105</v>
      </c>
      <c r="E188" s="47" t="s">
        <v>103</v>
      </c>
      <c r="F188" s="47">
        <v>230</v>
      </c>
      <c r="G188" s="304"/>
      <c r="H188" s="360">
        <f t="shared" si="25"/>
        <v>0</v>
      </c>
      <c r="I188" s="360">
        <f t="shared" ref="I188:I193" si="26">H188*22</f>
        <v>0</v>
      </c>
      <c r="J188" s="9"/>
    </row>
    <row r="189" spans="1:10" ht="15.75" thickBot="1" x14ac:dyDescent="0.3">
      <c r="A189" t="s">
        <v>290</v>
      </c>
      <c r="B189" s="49">
        <v>409</v>
      </c>
      <c r="C189" s="50" t="s">
        <v>106</v>
      </c>
      <c r="D189" s="47" t="s">
        <v>102</v>
      </c>
      <c r="E189" s="47" t="s">
        <v>103</v>
      </c>
      <c r="F189" s="47">
        <v>12</v>
      </c>
      <c r="G189" s="304"/>
      <c r="H189" s="360">
        <f t="shared" si="25"/>
        <v>0</v>
      </c>
      <c r="I189" s="360">
        <f t="shared" si="26"/>
        <v>0</v>
      </c>
      <c r="J189" s="9"/>
    </row>
    <row r="190" spans="1:10" ht="15.75" thickBot="1" x14ac:dyDescent="0.3">
      <c r="A190" t="s">
        <v>290</v>
      </c>
      <c r="B190" s="49">
        <v>410</v>
      </c>
      <c r="C190" s="50" t="s">
        <v>104</v>
      </c>
      <c r="D190" s="47" t="s">
        <v>105</v>
      </c>
      <c r="E190" s="47" t="s">
        <v>111</v>
      </c>
      <c r="F190" s="47">
        <v>10.5</v>
      </c>
      <c r="G190" s="304"/>
      <c r="H190" s="360">
        <f t="shared" si="25"/>
        <v>0</v>
      </c>
      <c r="I190" s="360">
        <f t="shared" si="26"/>
        <v>0</v>
      </c>
      <c r="J190" s="9"/>
    </row>
    <row r="191" spans="1:10" ht="15.75" thickBot="1" x14ac:dyDescent="0.3">
      <c r="A191" t="s">
        <v>290</v>
      </c>
      <c r="B191" s="49">
        <v>412</v>
      </c>
      <c r="C191" s="50" t="s">
        <v>112</v>
      </c>
      <c r="D191" s="47" t="s">
        <v>113</v>
      </c>
      <c r="E191" s="47" t="s">
        <v>111</v>
      </c>
      <c r="F191" s="47">
        <v>8</v>
      </c>
      <c r="G191" s="304"/>
      <c r="H191" s="360">
        <f t="shared" si="25"/>
        <v>0</v>
      </c>
      <c r="I191" s="360">
        <f t="shared" si="26"/>
        <v>0</v>
      </c>
      <c r="J191" s="9"/>
    </row>
    <row r="192" spans="1:10" ht="15.75" thickBot="1" x14ac:dyDescent="0.3">
      <c r="A192" t="s">
        <v>290</v>
      </c>
      <c r="B192" s="49">
        <v>415</v>
      </c>
      <c r="C192" s="50" t="s">
        <v>106</v>
      </c>
      <c r="D192" s="47" t="s">
        <v>102</v>
      </c>
      <c r="E192" s="47" t="s">
        <v>111</v>
      </c>
      <c r="F192" s="47">
        <v>7</v>
      </c>
      <c r="G192" s="304"/>
      <c r="H192" s="360">
        <f t="shared" si="25"/>
        <v>0</v>
      </c>
      <c r="I192" s="360">
        <f t="shared" si="26"/>
        <v>0</v>
      </c>
      <c r="J192" s="9"/>
    </row>
    <row r="193" spans="1:10" ht="15.75" thickBot="1" x14ac:dyDescent="0.3">
      <c r="A193" t="s">
        <v>290</v>
      </c>
      <c r="B193" s="49">
        <v>416</v>
      </c>
      <c r="C193" s="50" t="s">
        <v>106</v>
      </c>
      <c r="D193" s="47" t="s">
        <v>102</v>
      </c>
      <c r="E193" s="47" t="s">
        <v>111</v>
      </c>
      <c r="F193" s="47">
        <v>7</v>
      </c>
      <c r="G193" s="304"/>
      <c r="H193" s="360">
        <f t="shared" si="25"/>
        <v>0</v>
      </c>
      <c r="I193" s="360">
        <f t="shared" si="26"/>
        <v>0</v>
      </c>
      <c r="J193" s="9"/>
    </row>
    <row r="194" spans="1:10" ht="15.75" thickBot="1" x14ac:dyDescent="0.3">
      <c r="A194" t="s">
        <v>290</v>
      </c>
      <c r="B194" s="49">
        <v>419</v>
      </c>
      <c r="C194" s="50" t="s">
        <v>21</v>
      </c>
      <c r="D194" s="47" t="s">
        <v>105</v>
      </c>
      <c r="E194" s="47" t="s">
        <v>9</v>
      </c>
      <c r="F194" s="47">
        <v>24</v>
      </c>
      <c r="G194" s="304"/>
      <c r="H194" s="360">
        <f t="shared" si="25"/>
        <v>0</v>
      </c>
      <c r="I194" s="360">
        <f>H194*13</f>
        <v>0</v>
      </c>
      <c r="J194" s="9"/>
    </row>
    <row r="195" spans="1:10" ht="15.75" thickBot="1" x14ac:dyDescent="0.3">
      <c r="A195" t="s">
        <v>290</v>
      </c>
      <c r="B195" s="49">
        <v>421</v>
      </c>
      <c r="C195" s="50" t="s">
        <v>114</v>
      </c>
      <c r="D195" s="47" t="s">
        <v>105</v>
      </c>
      <c r="E195" s="47" t="s">
        <v>103</v>
      </c>
      <c r="F195" s="47">
        <v>24</v>
      </c>
      <c r="G195" s="304"/>
      <c r="H195" s="360">
        <f t="shared" si="25"/>
        <v>0</v>
      </c>
      <c r="I195" s="360">
        <f>H195*22</f>
        <v>0</v>
      </c>
      <c r="J195" s="9"/>
    </row>
    <row r="196" spans="1:10" ht="15.75" thickBot="1" x14ac:dyDescent="0.3">
      <c r="A196" t="s">
        <v>290</v>
      </c>
      <c r="B196" s="49">
        <v>422</v>
      </c>
      <c r="C196" s="50" t="s">
        <v>21</v>
      </c>
      <c r="D196" s="47" t="s">
        <v>105</v>
      </c>
      <c r="E196" s="47" t="s">
        <v>9</v>
      </c>
      <c r="F196" s="47">
        <v>12</v>
      </c>
      <c r="G196" s="304"/>
      <c r="H196" s="360">
        <f t="shared" si="25"/>
        <v>0</v>
      </c>
      <c r="I196" s="360">
        <f>H196*13</f>
        <v>0</v>
      </c>
      <c r="J196" s="9"/>
    </row>
    <row r="197" spans="1:10" ht="15.75" thickBot="1" x14ac:dyDescent="0.3">
      <c r="A197" t="s">
        <v>290</v>
      </c>
      <c r="B197" s="49">
        <v>423</v>
      </c>
      <c r="C197" s="50" t="s">
        <v>21</v>
      </c>
      <c r="D197" s="47" t="s">
        <v>105</v>
      </c>
      <c r="E197" s="47" t="s">
        <v>9</v>
      </c>
      <c r="F197" s="47">
        <v>36</v>
      </c>
      <c r="G197" s="304"/>
      <c r="H197" s="360">
        <f t="shared" si="25"/>
        <v>0</v>
      </c>
      <c r="I197" s="360">
        <f>H197*13</f>
        <v>0</v>
      </c>
      <c r="J197" s="9"/>
    </row>
    <row r="198" spans="1:10" ht="15.75" thickBot="1" x14ac:dyDescent="0.3">
      <c r="A198" t="s">
        <v>290</v>
      </c>
      <c r="B198" s="49">
        <v>424</v>
      </c>
      <c r="C198" s="50" t="s">
        <v>114</v>
      </c>
      <c r="D198" s="47" t="s">
        <v>105</v>
      </c>
      <c r="E198" s="47" t="s">
        <v>103</v>
      </c>
      <c r="F198" s="47">
        <v>122.4</v>
      </c>
      <c r="G198" s="304"/>
      <c r="H198" s="360">
        <f t="shared" si="25"/>
        <v>0</v>
      </c>
      <c r="I198" s="360">
        <f>H198*22</f>
        <v>0</v>
      </c>
      <c r="J198" s="9"/>
    </row>
    <row r="199" spans="1:10" ht="15.75" thickBot="1" x14ac:dyDescent="0.3">
      <c r="A199" t="s">
        <v>290</v>
      </c>
      <c r="B199" s="49">
        <v>427</v>
      </c>
      <c r="C199" s="50" t="s">
        <v>115</v>
      </c>
      <c r="D199" s="47" t="s">
        <v>105</v>
      </c>
      <c r="E199" s="47" t="s">
        <v>103</v>
      </c>
      <c r="F199" s="47">
        <v>36</v>
      </c>
      <c r="G199" s="304"/>
      <c r="H199" s="360">
        <f t="shared" si="25"/>
        <v>0</v>
      </c>
      <c r="I199" s="360">
        <f t="shared" ref="I199:I210" si="27">H199*22</f>
        <v>0</v>
      </c>
      <c r="J199" s="9"/>
    </row>
    <row r="200" spans="1:10" ht="15.75" thickBot="1" x14ac:dyDescent="0.3">
      <c r="A200" t="s">
        <v>290</v>
      </c>
      <c r="B200" s="49">
        <v>429</v>
      </c>
      <c r="C200" s="50" t="s">
        <v>104</v>
      </c>
      <c r="D200" s="52" t="s">
        <v>105</v>
      </c>
      <c r="E200" s="47" t="s">
        <v>103</v>
      </c>
      <c r="F200" s="47">
        <v>16.8</v>
      </c>
      <c r="G200" s="304"/>
      <c r="H200" s="360">
        <f t="shared" si="25"/>
        <v>0</v>
      </c>
      <c r="I200" s="360">
        <f t="shared" si="27"/>
        <v>0</v>
      </c>
      <c r="J200" s="9"/>
    </row>
    <row r="201" spans="1:10" ht="15.75" thickBot="1" x14ac:dyDescent="0.3">
      <c r="A201" t="s">
        <v>290</v>
      </c>
      <c r="B201" s="49">
        <v>438</v>
      </c>
      <c r="C201" s="50" t="s">
        <v>104</v>
      </c>
      <c r="D201" s="47" t="s">
        <v>105</v>
      </c>
      <c r="E201" s="47" t="s">
        <v>103</v>
      </c>
      <c r="F201" s="47">
        <v>29.4</v>
      </c>
      <c r="G201" s="304"/>
      <c r="H201" s="360">
        <f t="shared" si="25"/>
        <v>0</v>
      </c>
      <c r="I201" s="360">
        <f t="shared" si="27"/>
        <v>0</v>
      </c>
      <c r="J201" s="9"/>
    </row>
    <row r="202" spans="1:10" ht="15.75" thickBot="1" x14ac:dyDescent="0.3">
      <c r="A202" t="s">
        <v>290</v>
      </c>
      <c r="B202" s="49">
        <v>438</v>
      </c>
      <c r="C202" s="50" t="s">
        <v>116</v>
      </c>
      <c r="D202" s="47" t="s">
        <v>102</v>
      </c>
      <c r="E202" s="47" t="s">
        <v>103</v>
      </c>
      <c r="F202" s="47">
        <v>15.6</v>
      </c>
      <c r="G202" s="304"/>
      <c r="H202" s="360">
        <f t="shared" si="25"/>
        <v>0</v>
      </c>
      <c r="I202" s="360">
        <f t="shared" si="27"/>
        <v>0</v>
      </c>
      <c r="J202" s="9"/>
    </row>
    <row r="203" spans="1:10" ht="15.75" thickBot="1" x14ac:dyDescent="0.3">
      <c r="A203" t="s">
        <v>290</v>
      </c>
      <c r="B203" s="49">
        <v>439</v>
      </c>
      <c r="C203" s="50" t="s">
        <v>104</v>
      </c>
      <c r="D203" s="47" t="s">
        <v>105</v>
      </c>
      <c r="E203" s="47" t="s">
        <v>103</v>
      </c>
      <c r="F203" s="47">
        <v>30</v>
      </c>
      <c r="G203" s="304"/>
      <c r="H203" s="360">
        <f t="shared" si="25"/>
        <v>0</v>
      </c>
      <c r="I203" s="360">
        <f t="shared" si="27"/>
        <v>0</v>
      </c>
      <c r="J203" s="9"/>
    </row>
    <row r="204" spans="1:10" ht="15.75" thickBot="1" x14ac:dyDescent="0.3">
      <c r="A204" t="s">
        <v>290</v>
      </c>
      <c r="B204" s="49">
        <v>439</v>
      </c>
      <c r="C204" s="50" t="s">
        <v>116</v>
      </c>
      <c r="D204" s="47" t="s">
        <v>102</v>
      </c>
      <c r="E204" s="47" t="s">
        <v>103</v>
      </c>
      <c r="F204" s="47">
        <v>15.6</v>
      </c>
      <c r="G204" s="304"/>
      <c r="H204" s="360">
        <f t="shared" si="25"/>
        <v>0</v>
      </c>
      <c r="I204" s="360">
        <f t="shared" si="27"/>
        <v>0</v>
      </c>
      <c r="J204" s="9"/>
    </row>
    <row r="205" spans="1:10" ht="15.75" thickBot="1" x14ac:dyDescent="0.3">
      <c r="A205" t="s">
        <v>290</v>
      </c>
      <c r="B205" s="49">
        <v>440</v>
      </c>
      <c r="C205" s="50" t="s">
        <v>104</v>
      </c>
      <c r="D205" s="47" t="s">
        <v>105</v>
      </c>
      <c r="E205" s="47" t="s">
        <v>103</v>
      </c>
      <c r="F205" s="47">
        <v>27</v>
      </c>
      <c r="G205" s="304"/>
      <c r="H205" s="360">
        <f t="shared" si="25"/>
        <v>0</v>
      </c>
      <c r="I205" s="360">
        <f t="shared" si="27"/>
        <v>0</v>
      </c>
      <c r="J205" s="9"/>
    </row>
    <row r="206" spans="1:10" ht="15.75" thickBot="1" x14ac:dyDescent="0.3">
      <c r="A206" t="s">
        <v>290</v>
      </c>
      <c r="B206" s="49">
        <v>440</v>
      </c>
      <c r="C206" s="50" t="s">
        <v>116</v>
      </c>
      <c r="D206" s="47" t="s">
        <v>102</v>
      </c>
      <c r="E206" s="47" t="s">
        <v>103</v>
      </c>
      <c r="F206" s="47">
        <v>15.6</v>
      </c>
      <c r="G206" s="304"/>
      <c r="H206" s="360">
        <f t="shared" si="25"/>
        <v>0</v>
      </c>
      <c r="I206" s="360">
        <f t="shared" si="27"/>
        <v>0</v>
      </c>
      <c r="J206" s="9"/>
    </row>
    <row r="207" spans="1:10" ht="15.75" thickBot="1" x14ac:dyDescent="0.3">
      <c r="A207" t="s">
        <v>290</v>
      </c>
      <c r="B207" s="49">
        <v>441</v>
      </c>
      <c r="C207" s="50" t="s">
        <v>104</v>
      </c>
      <c r="D207" s="47" t="s">
        <v>105</v>
      </c>
      <c r="E207" s="47" t="s">
        <v>103</v>
      </c>
      <c r="F207" s="47">
        <v>28</v>
      </c>
      <c r="G207" s="304"/>
      <c r="H207" s="360">
        <f t="shared" si="25"/>
        <v>0</v>
      </c>
      <c r="I207" s="360">
        <f t="shared" si="27"/>
        <v>0</v>
      </c>
      <c r="J207" s="9"/>
    </row>
    <row r="208" spans="1:10" ht="15.75" thickBot="1" x14ac:dyDescent="0.3">
      <c r="A208" t="s">
        <v>290</v>
      </c>
      <c r="B208" s="49">
        <v>441</v>
      </c>
      <c r="C208" s="50" t="s">
        <v>116</v>
      </c>
      <c r="D208" s="47" t="s">
        <v>102</v>
      </c>
      <c r="E208" s="47" t="s">
        <v>103</v>
      </c>
      <c r="F208" s="47">
        <v>15.6</v>
      </c>
      <c r="G208" s="304"/>
      <c r="H208" s="360">
        <f t="shared" si="25"/>
        <v>0</v>
      </c>
      <c r="I208" s="360">
        <f t="shared" si="27"/>
        <v>0</v>
      </c>
      <c r="J208" s="9"/>
    </row>
    <row r="209" spans="1:10" ht="15.75" thickBot="1" x14ac:dyDescent="0.3">
      <c r="A209" t="s">
        <v>290</v>
      </c>
      <c r="B209" s="49">
        <v>442</v>
      </c>
      <c r="C209" s="50" t="s">
        <v>104</v>
      </c>
      <c r="D209" s="47" t="s">
        <v>105</v>
      </c>
      <c r="E209" s="47" t="s">
        <v>103</v>
      </c>
      <c r="F209" s="47">
        <v>26</v>
      </c>
      <c r="G209" s="304"/>
      <c r="H209" s="360">
        <f t="shared" si="25"/>
        <v>0</v>
      </c>
      <c r="I209" s="360">
        <f t="shared" si="27"/>
        <v>0</v>
      </c>
      <c r="J209" s="9"/>
    </row>
    <row r="210" spans="1:10" ht="15.75" thickBot="1" x14ac:dyDescent="0.3">
      <c r="A210" t="s">
        <v>290</v>
      </c>
      <c r="B210" s="49">
        <v>442</v>
      </c>
      <c r="C210" s="50" t="s">
        <v>116</v>
      </c>
      <c r="D210" s="47" t="s">
        <v>102</v>
      </c>
      <c r="E210" s="47" t="s">
        <v>103</v>
      </c>
      <c r="F210" s="47">
        <v>15.6</v>
      </c>
      <c r="G210" s="304"/>
      <c r="H210" s="360">
        <f t="shared" si="25"/>
        <v>0</v>
      </c>
      <c r="I210" s="360">
        <f t="shared" si="27"/>
        <v>0</v>
      </c>
      <c r="J210" s="9"/>
    </row>
    <row r="211" spans="1:10" ht="15.75" thickBot="1" x14ac:dyDescent="0.3">
      <c r="A211" t="s">
        <v>290</v>
      </c>
      <c r="B211" s="49">
        <v>443</v>
      </c>
      <c r="C211" s="50" t="s">
        <v>21</v>
      </c>
      <c r="D211" s="47" t="s">
        <v>105</v>
      </c>
      <c r="E211" s="47" t="s">
        <v>9</v>
      </c>
      <c r="F211" s="47">
        <v>44</v>
      </c>
      <c r="G211" s="304"/>
      <c r="H211" s="360">
        <f t="shared" si="25"/>
        <v>0</v>
      </c>
      <c r="I211" s="360">
        <f>H211*13</f>
        <v>0</v>
      </c>
      <c r="J211" s="9"/>
    </row>
    <row r="212" spans="1:10" ht="15.75" thickBot="1" x14ac:dyDescent="0.3">
      <c r="A212" t="s">
        <v>290</v>
      </c>
      <c r="B212" s="49">
        <v>444</v>
      </c>
      <c r="C212" s="50" t="s">
        <v>104</v>
      </c>
      <c r="D212" s="47" t="s">
        <v>105</v>
      </c>
      <c r="E212" s="47" t="s">
        <v>103</v>
      </c>
      <c r="F212" s="47">
        <v>15.6</v>
      </c>
      <c r="G212" s="304"/>
      <c r="H212" s="360">
        <f t="shared" si="25"/>
        <v>0</v>
      </c>
      <c r="I212" s="360">
        <f>H212*22</f>
        <v>0</v>
      </c>
      <c r="J212" s="9"/>
    </row>
    <row r="213" spans="1:10" ht="15.75" thickBot="1" x14ac:dyDescent="0.3">
      <c r="A213" t="s">
        <v>290</v>
      </c>
      <c r="B213" s="49">
        <v>446</v>
      </c>
      <c r="C213" s="50" t="s">
        <v>117</v>
      </c>
      <c r="D213" s="47" t="s">
        <v>105</v>
      </c>
      <c r="E213" s="47" t="s">
        <v>9</v>
      </c>
      <c r="F213" s="47">
        <v>79</v>
      </c>
      <c r="G213" s="304"/>
      <c r="H213" s="360">
        <f t="shared" si="25"/>
        <v>0</v>
      </c>
      <c r="I213" s="360">
        <f>H213*13</f>
        <v>0</v>
      </c>
      <c r="J213" s="9"/>
    </row>
    <row r="214" spans="1:10" ht="15.75" thickBot="1" x14ac:dyDescent="0.3">
      <c r="A214" t="s">
        <v>290</v>
      </c>
      <c r="B214" s="49" t="s">
        <v>118</v>
      </c>
      <c r="C214" s="50" t="s">
        <v>118</v>
      </c>
      <c r="D214" s="47" t="s">
        <v>105</v>
      </c>
      <c r="E214" s="47" t="s">
        <v>103</v>
      </c>
      <c r="F214" s="47">
        <v>215</v>
      </c>
      <c r="G214" s="304"/>
      <c r="H214" s="360">
        <f t="shared" si="25"/>
        <v>0</v>
      </c>
      <c r="I214" s="360">
        <f>H214*22</f>
        <v>0</v>
      </c>
      <c r="J214" s="9"/>
    </row>
    <row r="215" spans="1:10" ht="15.75" thickBot="1" x14ac:dyDescent="0.3">
      <c r="A215" t="s">
        <v>290</v>
      </c>
      <c r="B215" s="49" t="s">
        <v>41</v>
      </c>
      <c r="C215" s="50" t="s">
        <v>41</v>
      </c>
      <c r="D215" s="47" t="s">
        <v>107</v>
      </c>
      <c r="E215" s="47" t="s">
        <v>103</v>
      </c>
      <c r="F215" s="47">
        <v>60</v>
      </c>
      <c r="G215" s="304"/>
      <c r="H215" s="360">
        <f t="shared" si="25"/>
        <v>0</v>
      </c>
      <c r="I215" s="360">
        <f>H215*22</f>
        <v>0</v>
      </c>
      <c r="J215" s="9"/>
    </row>
    <row r="216" spans="1:10" ht="16.5" thickBot="1" x14ac:dyDescent="0.3">
      <c r="A216" t="s">
        <v>290</v>
      </c>
      <c r="B216" s="44" t="s">
        <v>119</v>
      </c>
      <c r="C216" s="13"/>
      <c r="D216" s="13"/>
      <c r="E216" s="13"/>
      <c r="F216" s="13"/>
      <c r="G216" s="7"/>
      <c r="H216" s="346" t="s">
        <v>14</v>
      </c>
      <c r="I216" s="346">
        <f>SUM(I185:I215)</f>
        <v>0</v>
      </c>
      <c r="J216" s="9"/>
    </row>
    <row r="217" spans="1:10" ht="15.75" thickBot="1" x14ac:dyDescent="0.3">
      <c r="A217" t="s">
        <v>290</v>
      </c>
      <c r="B217" s="44"/>
      <c r="C217" s="13"/>
      <c r="D217" s="13"/>
      <c r="E217" s="13"/>
      <c r="F217" s="13"/>
      <c r="G217" s="7"/>
      <c r="H217" s="351"/>
      <c r="I217" s="351"/>
      <c r="J217" s="9"/>
    </row>
    <row r="218" spans="1:10" ht="44.25" thickBot="1" x14ac:dyDescent="0.3">
      <c r="A218" t="s">
        <v>290</v>
      </c>
      <c r="B218" s="435" t="s">
        <v>94</v>
      </c>
      <c r="C218" s="45" t="s">
        <v>95</v>
      </c>
      <c r="D218" s="435" t="s">
        <v>96</v>
      </c>
      <c r="E218" s="435" t="s">
        <v>97</v>
      </c>
      <c r="F218" s="45" t="s">
        <v>98</v>
      </c>
      <c r="G218" s="46" t="s">
        <v>3</v>
      </c>
      <c r="H218" s="350" t="s">
        <v>4</v>
      </c>
      <c r="I218" s="350" t="s">
        <v>7</v>
      </c>
      <c r="J218" s="9"/>
    </row>
    <row r="219" spans="1:10" ht="16.5" thickBot="1" x14ac:dyDescent="0.3">
      <c r="A219" t="s">
        <v>290</v>
      </c>
      <c r="B219" s="436"/>
      <c r="C219" s="47" t="s">
        <v>99</v>
      </c>
      <c r="D219" s="436"/>
      <c r="E219" s="436"/>
      <c r="F219" s="47" t="s">
        <v>100</v>
      </c>
      <c r="G219" s="48"/>
      <c r="H219" s="359"/>
      <c r="I219" s="359"/>
      <c r="J219" s="9"/>
    </row>
    <row r="220" spans="1:10" ht="15.75" thickBot="1" x14ac:dyDescent="0.3">
      <c r="A220" t="s">
        <v>290</v>
      </c>
      <c r="B220" s="114">
        <v>2</v>
      </c>
      <c r="C220" s="47" t="s">
        <v>120</v>
      </c>
      <c r="D220" s="47" t="s">
        <v>121</v>
      </c>
      <c r="E220" s="47" t="s">
        <v>9</v>
      </c>
      <c r="F220" s="47">
        <v>24</v>
      </c>
      <c r="G220" s="304"/>
      <c r="H220" s="360">
        <f>G220*F220</f>
        <v>0</v>
      </c>
      <c r="I220" s="360">
        <f>H220*13</f>
        <v>0</v>
      </c>
      <c r="J220" s="9"/>
    </row>
    <row r="221" spans="1:10" ht="15.75" thickBot="1" x14ac:dyDescent="0.3">
      <c r="A221" t="s">
        <v>290</v>
      </c>
      <c r="B221" s="114">
        <v>3</v>
      </c>
      <c r="C221" s="47" t="s">
        <v>120</v>
      </c>
      <c r="D221" s="47" t="s">
        <v>121</v>
      </c>
      <c r="E221" s="47" t="s">
        <v>9</v>
      </c>
      <c r="F221" s="47">
        <v>24</v>
      </c>
      <c r="G221" s="304"/>
      <c r="H221" s="360">
        <f t="shared" ref="H221:H269" si="28">G221*F221</f>
        <v>0</v>
      </c>
      <c r="I221" s="360">
        <f t="shared" ref="I221:I234" si="29">H221*13</f>
        <v>0</v>
      </c>
      <c r="J221" s="9"/>
    </row>
    <row r="222" spans="1:10" ht="15.75" thickBot="1" x14ac:dyDescent="0.3">
      <c r="A222" t="s">
        <v>290</v>
      </c>
      <c r="B222" s="114">
        <v>4</v>
      </c>
      <c r="C222" s="47" t="s">
        <v>120</v>
      </c>
      <c r="D222" s="47" t="s">
        <v>121</v>
      </c>
      <c r="E222" s="47" t="s">
        <v>9</v>
      </c>
      <c r="F222" s="47">
        <v>24</v>
      </c>
      <c r="G222" s="304"/>
      <c r="H222" s="360">
        <f t="shared" si="28"/>
        <v>0</v>
      </c>
      <c r="I222" s="360">
        <f t="shared" si="29"/>
        <v>0</v>
      </c>
      <c r="J222" s="9"/>
    </row>
    <row r="223" spans="1:10" ht="15.75" thickBot="1" x14ac:dyDescent="0.3">
      <c r="A223" t="s">
        <v>290</v>
      </c>
      <c r="B223" s="114" t="s">
        <v>122</v>
      </c>
      <c r="C223" s="47" t="s">
        <v>120</v>
      </c>
      <c r="D223" s="47" t="s">
        <v>121</v>
      </c>
      <c r="E223" s="47" t="s">
        <v>9</v>
      </c>
      <c r="F223" s="47">
        <v>50</v>
      </c>
      <c r="G223" s="304"/>
      <c r="H223" s="360">
        <f t="shared" si="28"/>
        <v>0</v>
      </c>
      <c r="I223" s="360">
        <f t="shared" si="29"/>
        <v>0</v>
      </c>
      <c r="J223" s="9"/>
    </row>
    <row r="224" spans="1:10" ht="15.75" thickBot="1" x14ac:dyDescent="0.3">
      <c r="A224" t="s">
        <v>290</v>
      </c>
      <c r="B224" s="114">
        <v>7</v>
      </c>
      <c r="C224" s="47" t="s">
        <v>120</v>
      </c>
      <c r="D224" s="47" t="s">
        <v>121</v>
      </c>
      <c r="E224" s="47" t="s">
        <v>9</v>
      </c>
      <c r="F224" s="47">
        <v>24</v>
      </c>
      <c r="G224" s="304"/>
      <c r="H224" s="360">
        <f t="shared" si="28"/>
        <v>0</v>
      </c>
      <c r="I224" s="360">
        <f t="shared" si="29"/>
        <v>0</v>
      </c>
      <c r="J224" s="9"/>
    </row>
    <row r="225" spans="1:10" ht="15.75" thickBot="1" x14ac:dyDescent="0.3">
      <c r="A225" t="s">
        <v>290</v>
      </c>
      <c r="B225" s="114">
        <v>6</v>
      </c>
      <c r="C225" s="47" t="s">
        <v>120</v>
      </c>
      <c r="D225" s="47" t="s">
        <v>121</v>
      </c>
      <c r="E225" s="47" t="s">
        <v>9</v>
      </c>
      <c r="F225" s="47">
        <v>24</v>
      </c>
      <c r="G225" s="304"/>
      <c r="H225" s="360">
        <f t="shared" si="28"/>
        <v>0</v>
      </c>
      <c r="I225" s="360">
        <f t="shared" si="29"/>
        <v>0</v>
      </c>
      <c r="J225" s="9"/>
    </row>
    <row r="226" spans="1:10" ht="15.75" thickBot="1" x14ac:dyDescent="0.3">
      <c r="A226" t="s">
        <v>290</v>
      </c>
      <c r="B226" s="114">
        <v>8</v>
      </c>
      <c r="C226" s="47" t="s">
        <v>120</v>
      </c>
      <c r="D226" s="47" t="s">
        <v>121</v>
      </c>
      <c r="E226" s="47" t="s">
        <v>9</v>
      </c>
      <c r="F226" s="47">
        <v>24</v>
      </c>
      <c r="G226" s="304"/>
      <c r="H226" s="360">
        <f t="shared" si="28"/>
        <v>0</v>
      </c>
      <c r="I226" s="360">
        <f t="shared" si="29"/>
        <v>0</v>
      </c>
      <c r="J226" s="9"/>
    </row>
    <row r="227" spans="1:10" ht="15.75" thickBot="1" x14ac:dyDescent="0.3">
      <c r="A227" t="s">
        <v>290</v>
      </c>
      <c r="B227" s="114">
        <v>9</v>
      </c>
      <c r="C227" s="47" t="s">
        <v>120</v>
      </c>
      <c r="D227" s="47" t="s">
        <v>121</v>
      </c>
      <c r="E227" s="47" t="s">
        <v>9</v>
      </c>
      <c r="F227" s="47">
        <v>24</v>
      </c>
      <c r="G227" s="304"/>
      <c r="H227" s="360">
        <f t="shared" si="28"/>
        <v>0</v>
      </c>
      <c r="I227" s="360">
        <f t="shared" si="29"/>
        <v>0</v>
      </c>
      <c r="J227" s="9"/>
    </row>
    <row r="228" spans="1:10" ht="15.75" thickBot="1" x14ac:dyDescent="0.3">
      <c r="A228" t="s">
        <v>290</v>
      </c>
      <c r="B228" s="114">
        <v>10</v>
      </c>
      <c r="C228" s="47" t="s">
        <v>120</v>
      </c>
      <c r="D228" s="47" t="s">
        <v>121</v>
      </c>
      <c r="E228" s="47" t="s">
        <v>9</v>
      </c>
      <c r="F228" s="47">
        <v>24</v>
      </c>
      <c r="G228" s="304"/>
      <c r="H228" s="360">
        <f t="shared" si="28"/>
        <v>0</v>
      </c>
      <c r="I228" s="360">
        <f t="shared" si="29"/>
        <v>0</v>
      </c>
      <c r="J228" s="9"/>
    </row>
    <row r="229" spans="1:10" ht="15.75" thickBot="1" x14ac:dyDescent="0.3">
      <c r="A229" t="s">
        <v>290</v>
      </c>
      <c r="B229" s="114">
        <v>11</v>
      </c>
      <c r="C229" s="47" t="s">
        <v>120</v>
      </c>
      <c r="D229" s="47" t="s">
        <v>121</v>
      </c>
      <c r="E229" s="47" t="s">
        <v>9</v>
      </c>
      <c r="F229" s="47">
        <v>24</v>
      </c>
      <c r="G229" s="304"/>
      <c r="H229" s="360">
        <f t="shared" si="28"/>
        <v>0</v>
      </c>
      <c r="I229" s="360">
        <f t="shared" si="29"/>
        <v>0</v>
      </c>
      <c r="J229" s="9"/>
    </row>
    <row r="230" spans="1:10" ht="15.75" thickBot="1" x14ac:dyDescent="0.3">
      <c r="A230" t="s">
        <v>290</v>
      </c>
      <c r="B230" s="114">
        <v>12</v>
      </c>
      <c r="C230" s="47" t="s">
        <v>120</v>
      </c>
      <c r="D230" s="47" t="s">
        <v>121</v>
      </c>
      <c r="E230" s="47" t="s">
        <v>9</v>
      </c>
      <c r="F230" s="47">
        <v>24</v>
      </c>
      <c r="G230" s="304"/>
      <c r="H230" s="360">
        <f t="shared" si="28"/>
        <v>0</v>
      </c>
      <c r="I230" s="360">
        <f t="shared" si="29"/>
        <v>0</v>
      </c>
      <c r="J230" s="9"/>
    </row>
    <row r="231" spans="1:10" ht="15.75" thickBot="1" x14ac:dyDescent="0.3">
      <c r="A231" t="s">
        <v>290</v>
      </c>
      <c r="B231" s="114">
        <v>13</v>
      </c>
      <c r="C231" s="47" t="s">
        <v>120</v>
      </c>
      <c r="D231" s="47" t="s">
        <v>121</v>
      </c>
      <c r="E231" s="47" t="s">
        <v>9</v>
      </c>
      <c r="F231" s="47">
        <v>24</v>
      </c>
      <c r="G231" s="304"/>
      <c r="H231" s="360">
        <f t="shared" si="28"/>
        <v>0</v>
      </c>
      <c r="I231" s="360">
        <f t="shared" si="29"/>
        <v>0</v>
      </c>
      <c r="J231" s="9"/>
    </row>
    <row r="232" spans="1:10" ht="15.75" thickBot="1" x14ac:dyDescent="0.3">
      <c r="A232" t="s">
        <v>290</v>
      </c>
      <c r="B232" s="114">
        <v>14</v>
      </c>
      <c r="C232" s="47" t="s">
        <v>120</v>
      </c>
      <c r="D232" s="47" t="s">
        <v>121</v>
      </c>
      <c r="E232" s="47" t="s">
        <v>9</v>
      </c>
      <c r="F232" s="47">
        <v>24</v>
      </c>
      <c r="G232" s="304"/>
      <c r="H232" s="360">
        <f t="shared" si="28"/>
        <v>0</v>
      </c>
      <c r="I232" s="360">
        <f t="shared" si="29"/>
        <v>0</v>
      </c>
      <c r="J232" s="9"/>
    </row>
    <row r="233" spans="1:10" ht="15.75" thickBot="1" x14ac:dyDescent="0.3">
      <c r="A233" t="s">
        <v>290</v>
      </c>
      <c r="B233" s="114">
        <v>15</v>
      </c>
      <c r="C233" s="47" t="s">
        <v>120</v>
      </c>
      <c r="D233" s="47" t="s">
        <v>121</v>
      </c>
      <c r="E233" s="47" t="s">
        <v>9</v>
      </c>
      <c r="F233" s="47">
        <v>24</v>
      </c>
      <c r="G233" s="304"/>
      <c r="H233" s="360">
        <f t="shared" si="28"/>
        <v>0</v>
      </c>
      <c r="I233" s="360">
        <f t="shared" si="29"/>
        <v>0</v>
      </c>
      <c r="J233" s="9"/>
    </row>
    <row r="234" spans="1:10" ht="15.75" thickBot="1" x14ac:dyDescent="0.3">
      <c r="A234" t="s">
        <v>290</v>
      </c>
      <c r="B234" s="114">
        <v>16</v>
      </c>
      <c r="C234" s="47" t="s">
        <v>120</v>
      </c>
      <c r="D234" s="47" t="s">
        <v>121</v>
      </c>
      <c r="E234" s="47" t="s">
        <v>9</v>
      </c>
      <c r="F234" s="47">
        <v>24</v>
      </c>
      <c r="G234" s="304"/>
      <c r="H234" s="360">
        <f t="shared" si="28"/>
        <v>0</v>
      </c>
      <c r="I234" s="360">
        <f t="shared" si="29"/>
        <v>0</v>
      </c>
      <c r="J234" s="9"/>
    </row>
    <row r="235" spans="1:10" ht="15.75" thickBot="1" x14ac:dyDescent="0.3">
      <c r="A235" t="s">
        <v>290</v>
      </c>
      <c r="B235" s="114">
        <v>17</v>
      </c>
      <c r="C235" s="47" t="s">
        <v>123</v>
      </c>
      <c r="D235" s="47" t="s">
        <v>121</v>
      </c>
      <c r="E235" s="47" t="s">
        <v>11</v>
      </c>
      <c r="F235" s="47">
        <v>8</v>
      </c>
      <c r="G235" s="304"/>
      <c r="H235" s="360">
        <f t="shared" si="28"/>
        <v>0</v>
      </c>
      <c r="I235" s="360">
        <f>H235*22</f>
        <v>0</v>
      </c>
      <c r="J235" s="9"/>
    </row>
    <row r="236" spans="1:10" ht="15.75" thickBot="1" x14ac:dyDescent="0.3">
      <c r="A236" t="s">
        <v>290</v>
      </c>
      <c r="B236" s="114">
        <v>24</v>
      </c>
      <c r="C236" s="47" t="s">
        <v>106</v>
      </c>
      <c r="D236" s="47" t="s">
        <v>124</v>
      </c>
      <c r="E236" s="47" t="s">
        <v>11</v>
      </c>
      <c r="F236" s="47">
        <v>8</v>
      </c>
      <c r="G236" s="304"/>
      <c r="H236" s="360">
        <f t="shared" si="28"/>
        <v>0</v>
      </c>
      <c r="I236" s="360">
        <f t="shared" ref="I236:I242" si="30">H236*22</f>
        <v>0</v>
      </c>
      <c r="J236" s="9"/>
    </row>
    <row r="237" spans="1:10" ht="15.75" thickBot="1" x14ac:dyDescent="0.3">
      <c r="A237" t="s">
        <v>290</v>
      </c>
      <c r="B237" s="114">
        <v>25</v>
      </c>
      <c r="C237" s="47" t="s">
        <v>106</v>
      </c>
      <c r="D237" s="47" t="s">
        <v>124</v>
      </c>
      <c r="E237" s="47" t="s">
        <v>11</v>
      </c>
      <c r="F237" s="47">
        <v>3.6</v>
      </c>
      <c r="G237" s="304"/>
      <c r="H237" s="360">
        <f t="shared" si="28"/>
        <v>0</v>
      </c>
      <c r="I237" s="360">
        <f t="shared" si="30"/>
        <v>0</v>
      </c>
      <c r="J237" s="9"/>
    </row>
    <row r="238" spans="1:10" ht="15.75" thickBot="1" x14ac:dyDescent="0.3">
      <c r="A238" t="s">
        <v>290</v>
      </c>
      <c r="B238" s="114">
        <v>31</v>
      </c>
      <c r="C238" s="47" t="s">
        <v>106</v>
      </c>
      <c r="D238" s="47" t="s">
        <v>124</v>
      </c>
      <c r="E238" s="47" t="s">
        <v>11</v>
      </c>
      <c r="F238" s="47">
        <v>8</v>
      </c>
      <c r="G238" s="304"/>
      <c r="H238" s="360">
        <f t="shared" si="28"/>
        <v>0</v>
      </c>
      <c r="I238" s="360">
        <f t="shared" si="30"/>
        <v>0</v>
      </c>
      <c r="J238" s="9"/>
    </row>
    <row r="239" spans="1:10" ht="15.75" thickBot="1" x14ac:dyDescent="0.3">
      <c r="A239" t="s">
        <v>290</v>
      </c>
      <c r="B239" s="114">
        <v>32</v>
      </c>
      <c r="C239" s="47" t="s">
        <v>106</v>
      </c>
      <c r="D239" s="47" t="s">
        <v>124</v>
      </c>
      <c r="E239" s="47" t="s">
        <v>11</v>
      </c>
      <c r="F239" s="47">
        <v>3.6</v>
      </c>
      <c r="G239" s="304"/>
      <c r="H239" s="360">
        <f t="shared" si="28"/>
        <v>0</v>
      </c>
      <c r="I239" s="360">
        <f t="shared" si="30"/>
        <v>0</v>
      </c>
      <c r="J239" s="9"/>
    </row>
    <row r="240" spans="1:10" ht="15.75" thickBot="1" x14ac:dyDescent="0.3">
      <c r="A240" t="s">
        <v>290</v>
      </c>
      <c r="B240" s="114">
        <v>26</v>
      </c>
      <c r="C240" s="47" t="s">
        <v>125</v>
      </c>
      <c r="D240" s="47" t="s">
        <v>124</v>
      </c>
      <c r="E240" s="47" t="s">
        <v>11</v>
      </c>
      <c r="F240" s="47">
        <v>8</v>
      </c>
      <c r="G240" s="304"/>
      <c r="H240" s="360">
        <f t="shared" si="28"/>
        <v>0</v>
      </c>
      <c r="I240" s="360">
        <f t="shared" si="30"/>
        <v>0</v>
      </c>
      <c r="J240" s="9"/>
    </row>
    <row r="241" spans="1:10" ht="15.75" thickBot="1" x14ac:dyDescent="0.3">
      <c r="A241" t="s">
        <v>290</v>
      </c>
      <c r="B241" s="114">
        <v>19</v>
      </c>
      <c r="C241" s="47" t="s">
        <v>126</v>
      </c>
      <c r="D241" s="47" t="s">
        <v>127</v>
      </c>
      <c r="E241" s="47" t="s">
        <v>11</v>
      </c>
      <c r="F241" s="47">
        <v>24</v>
      </c>
      <c r="G241" s="304"/>
      <c r="H241" s="360">
        <f t="shared" si="28"/>
        <v>0</v>
      </c>
      <c r="I241" s="360">
        <f t="shared" si="30"/>
        <v>0</v>
      </c>
      <c r="J241" s="9"/>
    </row>
    <row r="242" spans="1:10" ht="15.75" thickBot="1" x14ac:dyDescent="0.3">
      <c r="A242" t="s">
        <v>290</v>
      </c>
      <c r="B242" s="114">
        <v>20</v>
      </c>
      <c r="C242" s="47" t="s">
        <v>126</v>
      </c>
      <c r="D242" s="47" t="s">
        <v>127</v>
      </c>
      <c r="E242" s="47" t="s">
        <v>11</v>
      </c>
      <c r="F242" s="47">
        <v>24</v>
      </c>
      <c r="G242" s="304"/>
      <c r="H242" s="360">
        <f t="shared" si="28"/>
        <v>0</v>
      </c>
      <c r="I242" s="360">
        <f t="shared" si="30"/>
        <v>0</v>
      </c>
      <c r="J242" s="9"/>
    </row>
    <row r="243" spans="1:10" ht="15.75" thickBot="1" x14ac:dyDescent="0.3">
      <c r="A243" t="s">
        <v>290</v>
      </c>
      <c r="B243" s="114">
        <v>27</v>
      </c>
      <c r="C243" s="47" t="s">
        <v>120</v>
      </c>
      <c r="D243" s="47" t="s">
        <v>121</v>
      </c>
      <c r="E243" s="47" t="s">
        <v>9</v>
      </c>
      <c r="F243" s="47">
        <v>37</v>
      </c>
      <c r="G243" s="304"/>
      <c r="H243" s="360">
        <f t="shared" si="28"/>
        <v>0</v>
      </c>
      <c r="I243" s="360">
        <f>H243*13</f>
        <v>0</v>
      </c>
      <c r="J243" s="9"/>
    </row>
    <row r="244" spans="1:10" ht="15.75" thickBot="1" x14ac:dyDescent="0.3">
      <c r="A244" t="s">
        <v>290</v>
      </c>
      <c r="B244" s="114">
        <v>28</v>
      </c>
      <c r="C244" s="47" t="s">
        <v>120</v>
      </c>
      <c r="D244" s="47" t="s">
        <v>121</v>
      </c>
      <c r="E244" s="47" t="s">
        <v>9</v>
      </c>
      <c r="F244" s="47">
        <v>37</v>
      </c>
      <c r="G244" s="304"/>
      <c r="H244" s="360">
        <f t="shared" si="28"/>
        <v>0</v>
      </c>
      <c r="I244" s="360">
        <f>H244*13</f>
        <v>0</v>
      </c>
      <c r="J244" s="9"/>
    </row>
    <row r="245" spans="1:10" ht="15.75" thickBot="1" x14ac:dyDescent="0.3">
      <c r="A245" t="s">
        <v>290</v>
      </c>
      <c r="B245" s="114">
        <v>33</v>
      </c>
      <c r="C245" s="47" t="s">
        <v>126</v>
      </c>
      <c r="D245" s="47" t="s">
        <v>127</v>
      </c>
      <c r="E245" s="47" t="s">
        <v>11</v>
      </c>
      <c r="F245" s="47">
        <v>24</v>
      </c>
      <c r="G245" s="304"/>
      <c r="H245" s="360">
        <f t="shared" si="28"/>
        <v>0</v>
      </c>
      <c r="I245" s="360">
        <f>H245*22</f>
        <v>0</v>
      </c>
      <c r="J245" s="9"/>
    </row>
    <row r="246" spans="1:10" ht="15.75" thickBot="1" x14ac:dyDescent="0.3">
      <c r="A246" t="s">
        <v>290</v>
      </c>
      <c r="B246" s="114">
        <v>34</v>
      </c>
      <c r="C246" s="47" t="s">
        <v>120</v>
      </c>
      <c r="D246" s="47" t="s">
        <v>121</v>
      </c>
      <c r="E246" s="47" t="s">
        <v>9</v>
      </c>
      <c r="F246" s="47">
        <v>24</v>
      </c>
      <c r="G246" s="304"/>
      <c r="H246" s="360">
        <f t="shared" si="28"/>
        <v>0</v>
      </c>
      <c r="I246" s="360">
        <f>H247*13</f>
        <v>0</v>
      </c>
      <c r="J246" s="9"/>
    </row>
    <row r="247" spans="1:10" ht="15.75" thickBot="1" x14ac:dyDescent="0.3">
      <c r="A247" t="s">
        <v>290</v>
      </c>
      <c r="B247" s="114">
        <v>35</v>
      </c>
      <c r="C247" s="47" t="s">
        <v>120</v>
      </c>
      <c r="D247" s="47" t="s">
        <v>121</v>
      </c>
      <c r="E247" s="47" t="s">
        <v>9</v>
      </c>
      <c r="F247" s="47">
        <v>24</v>
      </c>
      <c r="G247" s="304"/>
      <c r="H247" s="360">
        <f t="shared" si="28"/>
        <v>0</v>
      </c>
      <c r="I247" s="360">
        <f t="shared" ref="I247:I257" si="31">H248*13</f>
        <v>0</v>
      </c>
      <c r="J247" s="9"/>
    </row>
    <row r="248" spans="1:10" ht="15.75" thickBot="1" x14ac:dyDescent="0.3">
      <c r="A248" t="s">
        <v>290</v>
      </c>
      <c r="B248" s="114">
        <v>36</v>
      </c>
      <c r="C248" s="47" t="s">
        <v>120</v>
      </c>
      <c r="D248" s="47" t="s">
        <v>121</v>
      </c>
      <c r="E248" s="47" t="s">
        <v>9</v>
      </c>
      <c r="F248" s="47">
        <v>24</v>
      </c>
      <c r="G248" s="304"/>
      <c r="H248" s="360">
        <f t="shared" si="28"/>
        <v>0</v>
      </c>
      <c r="I248" s="360">
        <f t="shared" si="31"/>
        <v>0</v>
      </c>
      <c r="J248" s="9"/>
    </row>
    <row r="249" spans="1:10" ht="15.75" thickBot="1" x14ac:dyDescent="0.3">
      <c r="A249" t="s">
        <v>290</v>
      </c>
      <c r="B249" s="114">
        <v>37</v>
      </c>
      <c r="C249" s="47" t="s">
        <v>120</v>
      </c>
      <c r="D249" s="47" t="s">
        <v>121</v>
      </c>
      <c r="E249" s="47" t="s">
        <v>9</v>
      </c>
      <c r="F249" s="47">
        <v>24</v>
      </c>
      <c r="G249" s="304"/>
      <c r="H249" s="360">
        <f t="shared" si="28"/>
        <v>0</v>
      </c>
      <c r="I249" s="360">
        <f t="shared" si="31"/>
        <v>0</v>
      </c>
      <c r="J249" s="9"/>
    </row>
    <row r="250" spans="1:10" ht="15.75" thickBot="1" x14ac:dyDescent="0.3">
      <c r="A250" t="s">
        <v>290</v>
      </c>
      <c r="B250" s="114">
        <v>38</v>
      </c>
      <c r="C250" s="47" t="s">
        <v>120</v>
      </c>
      <c r="D250" s="47" t="s">
        <v>121</v>
      </c>
      <c r="E250" s="47" t="s">
        <v>9</v>
      </c>
      <c r="F250" s="47">
        <v>24</v>
      </c>
      <c r="G250" s="304"/>
      <c r="H250" s="360">
        <f t="shared" si="28"/>
        <v>0</v>
      </c>
      <c r="I250" s="360">
        <f t="shared" si="31"/>
        <v>0</v>
      </c>
      <c r="J250" s="9"/>
    </row>
    <row r="251" spans="1:10" ht="15.75" thickBot="1" x14ac:dyDescent="0.3">
      <c r="A251" t="s">
        <v>290</v>
      </c>
      <c r="B251" s="114">
        <v>39</v>
      </c>
      <c r="C251" s="47" t="s">
        <v>120</v>
      </c>
      <c r="D251" s="47" t="s">
        <v>121</v>
      </c>
      <c r="E251" s="47" t="s">
        <v>9</v>
      </c>
      <c r="F251" s="47">
        <v>24</v>
      </c>
      <c r="G251" s="304"/>
      <c r="H251" s="360">
        <f t="shared" si="28"/>
        <v>0</v>
      </c>
      <c r="I251" s="360">
        <f t="shared" si="31"/>
        <v>0</v>
      </c>
      <c r="J251" s="9"/>
    </row>
    <row r="252" spans="1:10" ht="15.75" thickBot="1" x14ac:dyDescent="0.3">
      <c r="A252" t="s">
        <v>290</v>
      </c>
      <c r="B252" s="114">
        <v>41</v>
      </c>
      <c r="C252" s="47" t="s">
        <v>120</v>
      </c>
      <c r="D252" s="47" t="s">
        <v>121</v>
      </c>
      <c r="E252" s="47" t="s">
        <v>9</v>
      </c>
      <c r="F252" s="47">
        <v>36</v>
      </c>
      <c r="G252" s="304"/>
      <c r="H252" s="360">
        <f t="shared" si="28"/>
        <v>0</v>
      </c>
      <c r="I252" s="360">
        <f t="shared" si="31"/>
        <v>0</v>
      </c>
      <c r="J252" s="9"/>
    </row>
    <row r="253" spans="1:10" ht="15.75" thickBot="1" x14ac:dyDescent="0.3">
      <c r="A253" t="s">
        <v>290</v>
      </c>
      <c r="B253" s="114">
        <v>42</v>
      </c>
      <c r="C253" s="47" t="s">
        <v>120</v>
      </c>
      <c r="D253" s="47" t="s">
        <v>121</v>
      </c>
      <c r="E253" s="47" t="s">
        <v>9</v>
      </c>
      <c r="F253" s="47">
        <v>24</v>
      </c>
      <c r="G253" s="304"/>
      <c r="H253" s="360">
        <f t="shared" si="28"/>
        <v>0</v>
      </c>
      <c r="I253" s="360">
        <f t="shared" si="31"/>
        <v>0</v>
      </c>
      <c r="J253" s="9"/>
    </row>
    <row r="254" spans="1:10" ht="15.75" thickBot="1" x14ac:dyDescent="0.3">
      <c r="A254" t="s">
        <v>290</v>
      </c>
      <c r="B254" s="114">
        <v>43</v>
      </c>
      <c r="C254" s="47" t="s">
        <v>120</v>
      </c>
      <c r="D254" s="47" t="s">
        <v>121</v>
      </c>
      <c r="E254" s="47" t="s">
        <v>9</v>
      </c>
      <c r="F254" s="47">
        <v>24</v>
      </c>
      <c r="G254" s="304"/>
      <c r="H254" s="360">
        <f t="shared" si="28"/>
        <v>0</v>
      </c>
      <c r="I254" s="360">
        <f t="shared" si="31"/>
        <v>0</v>
      </c>
      <c r="J254" s="9"/>
    </row>
    <row r="255" spans="1:10" ht="15.75" thickBot="1" x14ac:dyDescent="0.3">
      <c r="A255" t="s">
        <v>290</v>
      </c>
      <c r="B255" s="114">
        <v>44</v>
      </c>
      <c r="C255" s="47" t="s">
        <v>120</v>
      </c>
      <c r="D255" s="47" t="s">
        <v>121</v>
      </c>
      <c r="E255" s="47" t="s">
        <v>9</v>
      </c>
      <c r="F255" s="47">
        <v>24</v>
      </c>
      <c r="G255" s="304"/>
      <c r="H255" s="360">
        <f t="shared" si="28"/>
        <v>0</v>
      </c>
      <c r="I255" s="360">
        <f t="shared" si="31"/>
        <v>0</v>
      </c>
      <c r="J255" s="9"/>
    </row>
    <row r="256" spans="1:10" ht="15.75" thickBot="1" x14ac:dyDescent="0.3">
      <c r="A256" t="s">
        <v>290</v>
      </c>
      <c r="B256" s="114">
        <v>45</v>
      </c>
      <c r="C256" s="47" t="s">
        <v>120</v>
      </c>
      <c r="D256" s="47" t="s">
        <v>121</v>
      </c>
      <c r="E256" s="47" t="s">
        <v>9</v>
      </c>
      <c r="F256" s="47">
        <v>24</v>
      </c>
      <c r="G256" s="304"/>
      <c r="H256" s="360">
        <f t="shared" si="28"/>
        <v>0</v>
      </c>
      <c r="I256" s="360">
        <f t="shared" si="31"/>
        <v>0</v>
      </c>
      <c r="J256" s="9"/>
    </row>
    <row r="257" spans="1:10" ht="15.75" thickBot="1" x14ac:dyDescent="0.3">
      <c r="A257" t="s">
        <v>290</v>
      </c>
      <c r="B257" s="114">
        <v>46</v>
      </c>
      <c r="C257" s="47" t="s">
        <v>120</v>
      </c>
      <c r="D257" s="47" t="s">
        <v>121</v>
      </c>
      <c r="E257" s="47" t="s">
        <v>9</v>
      </c>
      <c r="F257" s="47">
        <v>24</v>
      </c>
      <c r="G257" s="304"/>
      <c r="H257" s="360">
        <f t="shared" si="28"/>
        <v>0</v>
      </c>
      <c r="I257" s="360">
        <f t="shared" si="31"/>
        <v>0</v>
      </c>
      <c r="J257" s="9"/>
    </row>
    <row r="258" spans="1:10" ht="15.75" thickBot="1" x14ac:dyDescent="0.3">
      <c r="A258" t="s">
        <v>290</v>
      </c>
      <c r="B258" s="114">
        <v>0</v>
      </c>
      <c r="C258" s="47" t="s">
        <v>128</v>
      </c>
      <c r="D258" s="47" t="s">
        <v>127</v>
      </c>
      <c r="E258" s="47" t="s">
        <v>11</v>
      </c>
      <c r="F258" s="47">
        <v>13.6</v>
      </c>
      <c r="G258" s="304"/>
      <c r="H258" s="360">
        <f t="shared" si="28"/>
        <v>0</v>
      </c>
      <c r="I258" s="360">
        <f>H258*22</f>
        <v>0</v>
      </c>
      <c r="J258" s="9"/>
    </row>
    <row r="259" spans="1:10" ht="15.75" thickBot="1" x14ac:dyDescent="0.3">
      <c r="A259" t="s">
        <v>290</v>
      </c>
      <c r="B259" s="114">
        <v>48</v>
      </c>
      <c r="C259" s="47" t="s">
        <v>84</v>
      </c>
      <c r="D259" s="47" t="s">
        <v>121</v>
      </c>
      <c r="E259" s="47" t="s">
        <v>11</v>
      </c>
      <c r="F259" s="47">
        <v>16</v>
      </c>
      <c r="G259" s="304"/>
      <c r="H259" s="360">
        <f t="shared" si="28"/>
        <v>0</v>
      </c>
      <c r="I259" s="360">
        <f t="shared" ref="I259:I269" si="32">H259*22</f>
        <v>0</v>
      </c>
      <c r="J259" s="9"/>
    </row>
    <row r="260" spans="1:10" ht="15.75" thickBot="1" x14ac:dyDescent="0.3">
      <c r="A260" t="s">
        <v>290</v>
      </c>
      <c r="B260" s="114">
        <v>49</v>
      </c>
      <c r="C260" s="47" t="s">
        <v>129</v>
      </c>
      <c r="D260" s="47" t="s">
        <v>127</v>
      </c>
      <c r="E260" s="47" t="s">
        <v>11</v>
      </c>
      <c r="F260" s="47">
        <v>20</v>
      </c>
      <c r="G260" s="304"/>
      <c r="H260" s="360">
        <f t="shared" si="28"/>
        <v>0</v>
      </c>
      <c r="I260" s="360">
        <f t="shared" si="32"/>
        <v>0</v>
      </c>
      <c r="J260" s="9"/>
    </row>
    <row r="261" spans="1:10" ht="15.75" thickBot="1" x14ac:dyDescent="0.3">
      <c r="A261" t="s">
        <v>290</v>
      </c>
      <c r="B261" s="114">
        <v>51</v>
      </c>
      <c r="C261" s="47" t="s">
        <v>106</v>
      </c>
      <c r="D261" s="47" t="s">
        <v>124</v>
      </c>
      <c r="E261" s="47" t="s">
        <v>11</v>
      </c>
      <c r="F261" s="47">
        <v>4.8</v>
      </c>
      <c r="G261" s="304"/>
      <c r="H261" s="360">
        <f t="shared" si="28"/>
        <v>0</v>
      </c>
      <c r="I261" s="360">
        <f t="shared" si="32"/>
        <v>0</v>
      </c>
      <c r="J261" s="9"/>
    </row>
    <row r="262" spans="1:10" ht="15.75" thickBot="1" x14ac:dyDescent="0.3">
      <c r="A262" t="s">
        <v>290</v>
      </c>
      <c r="B262" s="114">
        <v>52</v>
      </c>
      <c r="C262" s="47" t="s">
        <v>106</v>
      </c>
      <c r="D262" s="47" t="s">
        <v>124</v>
      </c>
      <c r="E262" s="47" t="s">
        <v>11</v>
      </c>
      <c r="F262" s="47">
        <v>4.8</v>
      </c>
      <c r="G262" s="304"/>
      <c r="H262" s="360">
        <f t="shared" si="28"/>
        <v>0</v>
      </c>
      <c r="I262" s="360">
        <f t="shared" si="32"/>
        <v>0</v>
      </c>
      <c r="J262" s="9"/>
    </row>
    <row r="263" spans="1:10" ht="15.75" thickBot="1" x14ac:dyDescent="0.3">
      <c r="A263" t="s">
        <v>290</v>
      </c>
      <c r="B263" s="114" t="s">
        <v>130</v>
      </c>
      <c r="C263" s="47" t="s">
        <v>130</v>
      </c>
      <c r="D263" s="47" t="s">
        <v>131</v>
      </c>
      <c r="E263" s="47" t="s">
        <v>11</v>
      </c>
      <c r="F263" s="47">
        <v>33</v>
      </c>
      <c r="G263" s="304"/>
      <c r="H263" s="360">
        <f t="shared" si="28"/>
        <v>0</v>
      </c>
      <c r="I263" s="360">
        <f t="shared" si="32"/>
        <v>0</v>
      </c>
      <c r="J263" s="9"/>
    </row>
    <row r="264" spans="1:10" ht="15.75" thickBot="1" x14ac:dyDescent="0.3">
      <c r="A264" t="s">
        <v>290</v>
      </c>
      <c r="B264" s="114" t="s">
        <v>132</v>
      </c>
      <c r="C264" s="47" t="s">
        <v>132</v>
      </c>
      <c r="D264" s="47" t="s">
        <v>131</v>
      </c>
      <c r="E264" s="47" t="s">
        <v>11</v>
      </c>
      <c r="F264" s="47">
        <v>430</v>
      </c>
      <c r="G264" s="304"/>
      <c r="H264" s="360">
        <f t="shared" si="28"/>
        <v>0</v>
      </c>
      <c r="I264" s="360">
        <f t="shared" si="32"/>
        <v>0</v>
      </c>
      <c r="J264" s="9"/>
    </row>
    <row r="265" spans="1:10" ht="15.75" thickBot="1" x14ac:dyDescent="0.3">
      <c r="A265" t="s">
        <v>290</v>
      </c>
      <c r="B265" s="114" t="s">
        <v>133</v>
      </c>
      <c r="C265" s="47" t="s">
        <v>133</v>
      </c>
      <c r="D265" s="47" t="s">
        <v>121</v>
      </c>
      <c r="E265" s="47" t="s">
        <v>11</v>
      </c>
      <c r="F265" s="47">
        <v>114</v>
      </c>
      <c r="G265" s="304"/>
      <c r="H265" s="360">
        <f t="shared" si="28"/>
        <v>0</v>
      </c>
      <c r="I265" s="360">
        <f t="shared" si="32"/>
        <v>0</v>
      </c>
      <c r="J265" s="9"/>
    </row>
    <row r="266" spans="1:10" ht="15.75" thickBot="1" x14ac:dyDescent="0.3">
      <c r="A266" t="s">
        <v>290</v>
      </c>
      <c r="B266" s="114" t="s">
        <v>134</v>
      </c>
      <c r="C266" s="47" t="s">
        <v>134</v>
      </c>
      <c r="D266" s="47" t="s">
        <v>131</v>
      </c>
      <c r="E266" s="47" t="s">
        <v>11</v>
      </c>
      <c r="F266" s="47">
        <v>17.8</v>
      </c>
      <c r="G266" s="304"/>
      <c r="H266" s="360">
        <f t="shared" si="28"/>
        <v>0</v>
      </c>
      <c r="I266" s="360">
        <f t="shared" si="32"/>
        <v>0</v>
      </c>
      <c r="J266" s="9"/>
    </row>
    <row r="267" spans="1:10" ht="15.75" thickBot="1" x14ac:dyDescent="0.3">
      <c r="A267" t="s">
        <v>290</v>
      </c>
      <c r="B267" s="114">
        <v>56</v>
      </c>
      <c r="C267" s="47" t="s">
        <v>106</v>
      </c>
      <c r="D267" s="47" t="s">
        <v>124</v>
      </c>
      <c r="E267" s="47" t="s">
        <v>11</v>
      </c>
      <c r="F267" s="47">
        <v>4.2</v>
      </c>
      <c r="G267" s="304"/>
      <c r="H267" s="360">
        <f t="shared" si="28"/>
        <v>0</v>
      </c>
      <c r="I267" s="360">
        <f t="shared" si="32"/>
        <v>0</v>
      </c>
      <c r="J267" s="9"/>
    </row>
    <row r="268" spans="1:10" ht="15.75" thickBot="1" x14ac:dyDescent="0.3">
      <c r="A268" t="s">
        <v>290</v>
      </c>
      <c r="B268" s="114">
        <v>57</v>
      </c>
      <c r="C268" s="47" t="s">
        <v>106</v>
      </c>
      <c r="D268" s="47" t="s">
        <v>124</v>
      </c>
      <c r="E268" s="47" t="s">
        <v>11</v>
      </c>
      <c r="F268" s="47">
        <v>4.2</v>
      </c>
      <c r="G268" s="304"/>
      <c r="H268" s="360">
        <f t="shared" si="28"/>
        <v>0</v>
      </c>
      <c r="I268" s="360">
        <f t="shared" si="32"/>
        <v>0</v>
      </c>
      <c r="J268" s="9"/>
    </row>
    <row r="269" spans="1:10" ht="15.75" thickBot="1" x14ac:dyDescent="0.3">
      <c r="A269" t="s">
        <v>290</v>
      </c>
      <c r="B269" s="114" t="s">
        <v>135</v>
      </c>
      <c r="C269" s="47" t="s">
        <v>135</v>
      </c>
      <c r="D269" s="47" t="s">
        <v>131</v>
      </c>
      <c r="E269" s="47" t="s">
        <v>11</v>
      </c>
      <c r="F269" s="47">
        <v>70</v>
      </c>
      <c r="G269" s="304"/>
      <c r="H269" s="360">
        <f t="shared" si="28"/>
        <v>0</v>
      </c>
      <c r="I269" s="360">
        <f t="shared" si="32"/>
        <v>0</v>
      </c>
      <c r="J269" s="9"/>
    </row>
    <row r="270" spans="1:10" ht="15.75" thickBot="1" x14ac:dyDescent="0.3">
      <c r="A270" t="s">
        <v>290</v>
      </c>
      <c r="B270" s="53"/>
      <c r="C270" s="13"/>
      <c r="D270" s="13"/>
      <c r="E270" s="13"/>
      <c r="F270" s="13"/>
      <c r="G270" s="7"/>
      <c r="H270" s="346" t="s">
        <v>14</v>
      </c>
      <c r="I270" s="346">
        <f>SUM(I220:I269)</f>
        <v>0</v>
      </c>
      <c r="J270" s="9"/>
    </row>
    <row r="271" spans="1:10" ht="16.5" thickBot="1" x14ac:dyDescent="0.3">
      <c r="A271" t="s">
        <v>290</v>
      </c>
      <c r="B271" s="44" t="s">
        <v>136</v>
      </c>
      <c r="C271" s="13"/>
      <c r="D271" s="13"/>
      <c r="E271" s="13"/>
      <c r="F271" s="13"/>
      <c r="G271" s="7"/>
      <c r="H271" s="351"/>
      <c r="I271" s="361"/>
      <c r="J271" s="9"/>
    </row>
    <row r="272" spans="1:10" ht="44.25" thickBot="1" x14ac:dyDescent="0.3">
      <c r="A272" t="s">
        <v>290</v>
      </c>
      <c r="B272" s="435" t="s">
        <v>94</v>
      </c>
      <c r="C272" s="45" t="s">
        <v>95</v>
      </c>
      <c r="D272" s="435" t="s">
        <v>96</v>
      </c>
      <c r="E272" s="435" t="s">
        <v>97</v>
      </c>
      <c r="F272" s="45" t="s">
        <v>98</v>
      </c>
      <c r="G272" s="46" t="s">
        <v>3</v>
      </c>
      <c r="H272" s="350" t="s">
        <v>4</v>
      </c>
      <c r="I272" s="350" t="s">
        <v>7</v>
      </c>
      <c r="J272" s="9"/>
    </row>
    <row r="273" spans="1:10" ht="16.5" thickBot="1" x14ac:dyDescent="0.3">
      <c r="A273" t="s">
        <v>290</v>
      </c>
      <c r="B273" s="436"/>
      <c r="C273" s="47" t="s">
        <v>99</v>
      </c>
      <c r="D273" s="436"/>
      <c r="E273" s="436"/>
      <c r="F273" s="47" t="s">
        <v>100</v>
      </c>
      <c r="G273" s="48"/>
      <c r="H273" s="359"/>
      <c r="I273" s="359"/>
      <c r="J273" s="9"/>
    </row>
    <row r="274" spans="1:10" ht="15.75" thickBot="1" x14ac:dyDescent="0.3">
      <c r="A274" t="s">
        <v>290</v>
      </c>
      <c r="B274" s="49">
        <v>100</v>
      </c>
      <c r="C274" s="50" t="s">
        <v>120</v>
      </c>
      <c r="D274" s="47" t="s">
        <v>121</v>
      </c>
      <c r="E274" s="47" t="s">
        <v>9</v>
      </c>
      <c r="F274" s="47">
        <v>24</v>
      </c>
      <c r="G274" s="304"/>
      <c r="H274" s="360">
        <f>G274*F274</f>
        <v>0</v>
      </c>
      <c r="I274" s="360">
        <f>H274*13</f>
        <v>0</v>
      </c>
      <c r="J274" s="9"/>
    </row>
    <row r="275" spans="1:10" ht="15.75" thickBot="1" x14ac:dyDescent="0.3">
      <c r="A275" t="s">
        <v>290</v>
      </c>
      <c r="B275" s="49">
        <v>101</v>
      </c>
      <c r="C275" s="50" t="s">
        <v>120</v>
      </c>
      <c r="D275" s="47" t="s">
        <v>121</v>
      </c>
      <c r="E275" s="47" t="s">
        <v>9</v>
      </c>
      <c r="F275" s="47">
        <v>24</v>
      </c>
      <c r="G275" s="304"/>
      <c r="H275" s="360">
        <f t="shared" ref="H275:H328" si="33">G275*F275</f>
        <v>0</v>
      </c>
      <c r="I275" s="360">
        <f t="shared" ref="I275:I289" si="34">H275*13</f>
        <v>0</v>
      </c>
      <c r="J275" s="9"/>
    </row>
    <row r="276" spans="1:10" ht="15.75" thickBot="1" x14ac:dyDescent="0.3">
      <c r="A276" t="s">
        <v>290</v>
      </c>
      <c r="B276" s="49">
        <v>102</v>
      </c>
      <c r="C276" s="50" t="s">
        <v>120</v>
      </c>
      <c r="D276" s="47" t="s">
        <v>121</v>
      </c>
      <c r="E276" s="47" t="s">
        <v>9</v>
      </c>
      <c r="F276" s="47">
        <v>36</v>
      </c>
      <c r="G276" s="304"/>
      <c r="H276" s="360">
        <f t="shared" si="33"/>
        <v>0</v>
      </c>
      <c r="I276" s="360">
        <f t="shared" si="34"/>
        <v>0</v>
      </c>
      <c r="J276" s="9"/>
    </row>
    <row r="277" spans="1:10" ht="15.75" thickBot="1" x14ac:dyDescent="0.3">
      <c r="A277" t="s">
        <v>290</v>
      </c>
      <c r="B277" s="49">
        <v>103</v>
      </c>
      <c r="C277" s="50" t="s">
        <v>120</v>
      </c>
      <c r="D277" s="47" t="s">
        <v>121</v>
      </c>
      <c r="E277" s="47" t="s">
        <v>9</v>
      </c>
      <c r="F277" s="47">
        <v>36</v>
      </c>
      <c r="G277" s="304"/>
      <c r="H277" s="360">
        <f t="shared" si="33"/>
        <v>0</v>
      </c>
      <c r="I277" s="360">
        <f t="shared" si="34"/>
        <v>0</v>
      </c>
      <c r="J277" s="9"/>
    </row>
    <row r="278" spans="1:10" ht="15.75" thickBot="1" x14ac:dyDescent="0.3">
      <c r="A278" t="s">
        <v>290</v>
      </c>
      <c r="B278" s="49">
        <v>104</v>
      </c>
      <c r="C278" s="50" t="s">
        <v>120</v>
      </c>
      <c r="D278" s="47" t="s">
        <v>121</v>
      </c>
      <c r="E278" s="47" t="s">
        <v>9</v>
      </c>
      <c r="F278" s="47">
        <v>24</v>
      </c>
      <c r="G278" s="304"/>
      <c r="H278" s="360">
        <f t="shared" si="33"/>
        <v>0</v>
      </c>
      <c r="I278" s="360">
        <f t="shared" si="34"/>
        <v>0</v>
      </c>
      <c r="J278" s="9"/>
    </row>
    <row r="279" spans="1:10" ht="15.75" thickBot="1" x14ac:dyDescent="0.3">
      <c r="A279" t="s">
        <v>290</v>
      </c>
      <c r="B279" s="49">
        <v>105</v>
      </c>
      <c r="C279" s="50" t="s">
        <v>120</v>
      </c>
      <c r="D279" s="47" t="s">
        <v>121</v>
      </c>
      <c r="E279" s="47" t="s">
        <v>9</v>
      </c>
      <c r="F279" s="47">
        <v>24</v>
      </c>
      <c r="G279" s="304"/>
      <c r="H279" s="360">
        <f t="shared" si="33"/>
        <v>0</v>
      </c>
      <c r="I279" s="360">
        <f t="shared" si="34"/>
        <v>0</v>
      </c>
      <c r="J279" s="9"/>
    </row>
    <row r="280" spans="1:10" ht="15.75" thickBot="1" x14ac:dyDescent="0.3">
      <c r="A280" t="s">
        <v>290</v>
      </c>
      <c r="B280" s="49">
        <v>106</v>
      </c>
      <c r="C280" s="50" t="s">
        <v>120</v>
      </c>
      <c r="D280" s="47" t="s">
        <v>121</v>
      </c>
      <c r="E280" s="47" t="s">
        <v>9</v>
      </c>
      <c r="F280" s="47">
        <v>24</v>
      </c>
      <c r="G280" s="304"/>
      <c r="H280" s="360">
        <f t="shared" si="33"/>
        <v>0</v>
      </c>
      <c r="I280" s="360">
        <f t="shared" si="34"/>
        <v>0</v>
      </c>
      <c r="J280" s="9"/>
    </row>
    <row r="281" spans="1:10" ht="15.75" thickBot="1" x14ac:dyDescent="0.3">
      <c r="A281" t="s">
        <v>290</v>
      </c>
      <c r="B281" s="49">
        <v>107</v>
      </c>
      <c r="C281" s="50" t="s">
        <v>120</v>
      </c>
      <c r="D281" s="47" t="s">
        <v>121</v>
      </c>
      <c r="E281" s="47" t="s">
        <v>9</v>
      </c>
      <c r="F281" s="47">
        <v>24</v>
      </c>
      <c r="G281" s="304"/>
      <c r="H281" s="360">
        <f t="shared" si="33"/>
        <v>0</v>
      </c>
      <c r="I281" s="360">
        <f t="shared" si="34"/>
        <v>0</v>
      </c>
      <c r="J281" s="9"/>
    </row>
    <row r="282" spans="1:10" ht="15.75" thickBot="1" x14ac:dyDescent="0.3">
      <c r="A282" t="s">
        <v>290</v>
      </c>
      <c r="B282" s="49">
        <v>108</v>
      </c>
      <c r="C282" s="50" t="s">
        <v>120</v>
      </c>
      <c r="D282" s="47" t="s">
        <v>121</v>
      </c>
      <c r="E282" s="47" t="s">
        <v>9</v>
      </c>
      <c r="F282" s="47">
        <v>24</v>
      </c>
      <c r="G282" s="304"/>
      <c r="H282" s="360">
        <f t="shared" si="33"/>
        <v>0</v>
      </c>
      <c r="I282" s="360">
        <f t="shared" si="34"/>
        <v>0</v>
      </c>
      <c r="J282" s="9"/>
    </row>
    <row r="283" spans="1:10" ht="15.75" thickBot="1" x14ac:dyDescent="0.3">
      <c r="A283" t="s">
        <v>290</v>
      </c>
      <c r="B283" s="49">
        <v>109</v>
      </c>
      <c r="C283" s="50" t="s">
        <v>120</v>
      </c>
      <c r="D283" s="47" t="s">
        <v>121</v>
      </c>
      <c r="E283" s="47" t="s">
        <v>9</v>
      </c>
      <c r="F283" s="47">
        <v>24</v>
      </c>
      <c r="G283" s="304"/>
      <c r="H283" s="360">
        <f t="shared" si="33"/>
        <v>0</v>
      </c>
      <c r="I283" s="360">
        <f t="shared" si="34"/>
        <v>0</v>
      </c>
      <c r="J283" s="9"/>
    </row>
    <row r="284" spans="1:10" ht="15.75" thickBot="1" x14ac:dyDescent="0.3">
      <c r="A284" t="s">
        <v>290</v>
      </c>
      <c r="B284" s="49">
        <v>110</v>
      </c>
      <c r="C284" s="50" t="s">
        <v>120</v>
      </c>
      <c r="D284" s="47" t="s">
        <v>121</v>
      </c>
      <c r="E284" s="47" t="s">
        <v>9</v>
      </c>
      <c r="F284" s="47">
        <v>24</v>
      </c>
      <c r="G284" s="304"/>
      <c r="H284" s="360">
        <f t="shared" si="33"/>
        <v>0</v>
      </c>
      <c r="I284" s="360">
        <f t="shared" si="34"/>
        <v>0</v>
      </c>
      <c r="J284" s="9"/>
    </row>
    <row r="285" spans="1:10" ht="15.75" thickBot="1" x14ac:dyDescent="0.3">
      <c r="A285" t="s">
        <v>290</v>
      </c>
      <c r="B285" s="49">
        <v>111</v>
      </c>
      <c r="C285" s="50" t="s">
        <v>120</v>
      </c>
      <c r="D285" s="47" t="s">
        <v>121</v>
      </c>
      <c r="E285" s="47" t="s">
        <v>9</v>
      </c>
      <c r="F285" s="47">
        <v>24</v>
      </c>
      <c r="G285" s="304"/>
      <c r="H285" s="360">
        <f t="shared" si="33"/>
        <v>0</v>
      </c>
      <c r="I285" s="360">
        <f t="shared" si="34"/>
        <v>0</v>
      </c>
      <c r="J285" s="9"/>
    </row>
    <row r="286" spans="1:10" ht="15.75" thickBot="1" x14ac:dyDescent="0.3">
      <c r="A286" t="s">
        <v>290</v>
      </c>
      <c r="B286" s="49">
        <v>112</v>
      </c>
      <c r="C286" s="50" t="s">
        <v>120</v>
      </c>
      <c r="D286" s="47" t="s">
        <v>121</v>
      </c>
      <c r="E286" s="47" t="s">
        <v>9</v>
      </c>
      <c r="F286" s="47">
        <v>24</v>
      </c>
      <c r="G286" s="304"/>
      <c r="H286" s="360">
        <f t="shared" si="33"/>
        <v>0</v>
      </c>
      <c r="I286" s="360">
        <f t="shared" si="34"/>
        <v>0</v>
      </c>
      <c r="J286" s="9"/>
    </row>
    <row r="287" spans="1:10" ht="15.75" thickBot="1" x14ac:dyDescent="0.3">
      <c r="A287" t="s">
        <v>290</v>
      </c>
      <c r="B287" s="49">
        <v>113</v>
      </c>
      <c r="C287" s="50" t="s">
        <v>120</v>
      </c>
      <c r="D287" s="47" t="s">
        <v>121</v>
      </c>
      <c r="E287" s="47" t="s">
        <v>9</v>
      </c>
      <c r="F287" s="47">
        <v>24</v>
      </c>
      <c r="G287" s="304"/>
      <c r="H287" s="360">
        <f t="shared" si="33"/>
        <v>0</v>
      </c>
      <c r="I287" s="360">
        <f t="shared" si="34"/>
        <v>0</v>
      </c>
      <c r="J287" s="9"/>
    </row>
    <row r="288" spans="1:10" ht="15.75" thickBot="1" x14ac:dyDescent="0.3">
      <c r="A288" t="s">
        <v>290</v>
      </c>
      <c r="B288" s="49">
        <v>114</v>
      </c>
      <c r="C288" s="50" t="s">
        <v>120</v>
      </c>
      <c r="D288" s="47" t="s">
        <v>121</v>
      </c>
      <c r="E288" s="47" t="s">
        <v>9</v>
      </c>
      <c r="F288" s="47">
        <v>24</v>
      </c>
      <c r="G288" s="304"/>
      <c r="H288" s="360">
        <f t="shared" si="33"/>
        <v>0</v>
      </c>
      <c r="I288" s="360">
        <f t="shared" si="34"/>
        <v>0</v>
      </c>
      <c r="J288" s="9"/>
    </row>
    <row r="289" spans="1:10" ht="15.75" thickBot="1" x14ac:dyDescent="0.3">
      <c r="A289" t="s">
        <v>290</v>
      </c>
      <c r="B289" s="49">
        <v>115</v>
      </c>
      <c r="C289" s="50" t="s">
        <v>120</v>
      </c>
      <c r="D289" s="47" t="s">
        <v>121</v>
      </c>
      <c r="E289" s="47" t="s">
        <v>9</v>
      </c>
      <c r="F289" s="47">
        <v>24</v>
      </c>
      <c r="G289" s="304"/>
      <c r="H289" s="360">
        <f t="shared" si="33"/>
        <v>0</v>
      </c>
      <c r="I289" s="360">
        <f t="shared" si="34"/>
        <v>0</v>
      </c>
      <c r="J289" s="9"/>
    </row>
    <row r="290" spans="1:10" ht="15.75" thickBot="1" x14ac:dyDescent="0.3">
      <c r="A290" t="s">
        <v>290</v>
      </c>
      <c r="B290" s="49">
        <v>121</v>
      </c>
      <c r="C290" s="50" t="s">
        <v>106</v>
      </c>
      <c r="D290" s="47" t="s">
        <v>124</v>
      </c>
      <c r="E290" s="47" t="s">
        <v>11</v>
      </c>
      <c r="F290" s="47">
        <v>8</v>
      </c>
      <c r="G290" s="304"/>
      <c r="H290" s="360">
        <f t="shared" si="33"/>
        <v>0</v>
      </c>
      <c r="I290" s="360">
        <f>H290*22</f>
        <v>0</v>
      </c>
      <c r="J290" s="9"/>
    </row>
    <row r="291" spans="1:10" ht="15.75" thickBot="1" x14ac:dyDescent="0.3">
      <c r="A291" t="s">
        <v>290</v>
      </c>
      <c r="B291" s="49">
        <v>122</v>
      </c>
      <c r="C291" s="50" t="s">
        <v>112</v>
      </c>
      <c r="D291" s="47" t="s">
        <v>124</v>
      </c>
      <c r="E291" s="47" t="s">
        <v>11</v>
      </c>
      <c r="F291" s="47">
        <v>8</v>
      </c>
      <c r="G291" s="304"/>
      <c r="H291" s="360">
        <f t="shared" si="33"/>
        <v>0</v>
      </c>
      <c r="I291" s="360">
        <f t="shared" ref="I291:I296" si="35">H291*22</f>
        <v>0</v>
      </c>
      <c r="J291" s="9"/>
    </row>
    <row r="292" spans="1:10" ht="15.75" thickBot="1" x14ac:dyDescent="0.3">
      <c r="A292" t="s">
        <v>290</v>
      </c>
      <c r="B292" s="49">
        <v>123</v>
      </c>
      <c r="C292" s="50" t="s">
        <v>125</v>
      </c>
      <c r="D292" s="47" t="s">
        <v>124</v>
      </c>
      <c r="E292" s="47" t="s">
        <v>11</v>
      </c>
      <c r="F292" s="47">
        <v>8</v>
      </c>
      <c r="G292" s="304"/>
      <c r="H292" s="360">
        <f t="shared" si="33"/>
        <v>0</v>
      </c>
      <c r="I292" s="360">
        <f t="shared" si="35"/>
        <v>0</v>
      </c>
      <c r="J292" s="9"/>
    </row>
    <row r="293" spans="1:10" ht="15.75" thickBot="1" x14ac:dyDescent="0.3">
      <c r="A293" t="s">
        <v>290</v>
      </c>
      <c r="B293" s="49">
        <v>125</v>
      </c>
      <c r="C293" s="50" t="s">
        <v>106</v>
      </c>
      <c r="D293" s="47" t="s">
        <v>124</v>
      </c>
      <c r="E293" s="47" t="s">
        <v>11</v>
      </c>
      <c r="F293" s="47">
        <v>8</v>
      </c>
      <c r="G293" s="304"/>
      <c r="H293" s="360">
        <f t="shared" si="33"/>
        <v>0</v>
      </c>
      <c r="I293" s="360">
        <f t="shared" si="35"/>
        <v>0</v>
      </c>
      <c r="J293" s="9"/>
    </row>
    <row r="294" spans="1:10" ht="15.75" thickBot="1" x14ac:dyDescent="0.3">
      <c r="A294" t="s">
        <v>290</v>
      </c>
      <c r="B294" s="49">
        <v>126</v>
      </c>
      <c r="C294" s="50" t="s">
        <v>137</v>
      </c>
      <c r="D294" s="47" t="s">
        <v>121</v>
      </c>
      <c r="E294" s="47" t="s">
        <v>11</v>
      </c>
      <c r="F294" s="47">
        <v>19.5</v>
      </c>
      <c r="G294" s="304"/>
      <c r="H294" s="360">
        <f t="shared" si="33"/>
        <v>0</v>
      </c>
      <c r="I294" s="360">
        <f t="shared" si="35"/>
        <v>0</v>
      </c>
      <c r="J294" s="9"/>
    </row>
    <row r="295" spans="1:10" ht="15.75" thickBot="1" x14ac:dyDescent="0.3">
      <c r="A295" t="s">
        <v>290</v>
      </c>
      <c r="B295" s="49">
        <v>124</v>
      </c>
      <c r="C295" s="50" t="s">
        <v>138</v>
      </c>
      <c r="D295" s="47" t="s">
        <v>127</v>
      </c>
      <c r="E295" s="47" t="s">
        <v>11</v>
      </c>
      <c r="F295" s="47">
        <v>16.8</v>
      </c>
      <c r="G295" s="304"/>
      <c r="H295" s="360">
        <f t="shared" si="33"/>
        <v>0</v>
      </c>
      <c r="I295" s="360">
        <f t="shared" si="35"/>
        <v>0</v>
      </c>
      <c r="J295" s="9"/>
    </row>
    <row r="296" spans="1:10" ht="15.75" thickBot="1" x14ac:dyDescent="0.3">
      <c r="A296" t="s">
        <v>290</v>
      </c>
      <c r="B296" s="49">
        <v>124</v>
      </c>
      <c r="C296" s="50" t="s">
        <v>138</v>
      </c>
      <c r="D296" s="47" t="s">
        <v>127</v>
      </c>
      <c r="E296" s="47" t="s">
        <v>11</v>
      </c>
      <c r="F296" s="47">
        <v>16.8</v>
      </c>
      <c r="G296" s="304"/>
      <c r="H296" s="360">
        <f t="shared" si="33"/>
        <v>0</v>
      </c>
      <c r="I296" s="360">
        <f t="shared" si="35"/>
        <v>0</v>
      </c>
      <c r="J296" s="9"/>
    </row>
    <row r="297" spans="1:10" ht="15.75" thickBot="1" x14ac:dyDescent="0.3">
      <c r="A297" t="s">
        <v>290</v>
      </c>
      <c r="B297" s="49">
        <v>128</v>
      </c>
      <c r="C297" s="50" t="s">
        <v>120</v>
      </c>
      <c r="D297" s="47" t="s">
        <v>121</v>
      </c>
      <c r="E297" s="47" t="s">
        <v>9</v>
      </c>
      <c r="F297" s="47">
        <v>24</v>
      </c>
      <c r="G297" s="304"/>
      <c r="H297" s="360">
        <f t="shared" si="33"/>
        <v>0</v>
      </c>
      <c r="I297" s="360">
        <f>H297*13</f>
        <v>0</v>
      </c>
      <c r="J297" s="9"/>
    </row>
    <row r="298" spans="1:10" ht="15.75" thickBot="1" x14ac:dyDescent="0.3">
      <c r="A298" t="s">
        <v>290</v>
      </c>
      <c r="B298" s="49">
        <v>131</v>
      </c>
      <c r="C298" s="50" t="s">
        <v>120</v>
      </c>
      <c r="D298" s="47" t="s">
        <v>121</v>
      </c>
      <c r="E298" s="47" t="s">
        <v>9</v>
      </c>
      <c r="F298" s="47">
        <v>24</v>
      </c>
      <c r="G298" s="304"/>
      <c r="H298" s="360">
        <f t="shared" si="33"/>
        <v>0</v>
      </c>
      <c r="I298" s="360">
        <f t="shared" ref="I298:I310" si="36">H298*13</f>
        <v>0</v>
      </c>
      <c r="J298" s="9"/>
    </row>
    <row r="299" spans="1:10" ht="15.75" thickBot="1" x14ac:dyDescent="0.3">
      <c r="A299" t="s">
        <v>290</v>
      </c>
      <c r="B299" s="49">
        <v>129</v>
      </c>
      <c r="C299" s="50" t="s">
        <v>120</v>
      </c>
      <c r="D299" s="47" t="s">
        <v>121</v>
      </c>
      <c r="E299" s="47" t="s">
        <v>9</v>
      </c>
      <c r="F299" s="47">
        <v>24</v>
      </c>
      <c r="G299" s="304"/>
      <c r="H299" s="360">
        <f t="shared" si="33"/>
        <v>0</v>
      </c>
      <c r="I299" s="360">
        <f t="shared" si="36"/>
        <v>0</v>
      </c>
      <c r="J299" s="9"/>
    </row>
    <row r="300" spans="1:10" ht="15.75" thickBot="1" x14ac:dyDescent="0.3">
      <c r="A300" t="s">
        <v>290</v>
      </c>
      <c r="B300" s="49">
        <v>130</v>
      </c>
      <c r="C300" s="50" t="s">
        <v>120</v>
      </c>
      <c r="D300" s="47" t="s">
        <v>121</v>
      </c>
      <c r="E300" s="47" t="s">
        <v>9</v>
      </c>
      <c r="F300" s="47">
        <v>24</v>
      </c>
      <c r="G300" s="304"/>
      <c r="H300" s="360">
        <f t="shared" si="33"/>
        <v>0</v>
      </c>
      <c r="I300" s="360">
        <f t="shared" si="36"/>
        <v>0</v>
      </c>
      <c r="J300" s="9"/>
    </row>
    <row r="301" spans="1:10" ht="15.75" thickBot="1" x14ac:dyDescent="0.3">
      <c r="A301" t="s">
        <v>290</v>
      </c>
      <c r="B301" s="49">
        <v>132</v>
      </c>
      <c r="C301" s="50" t="s">
        <v>120</v>
      </c>
      <c r="D301" s="47" t="s">
        <v>121</v>
      </c>
      <c r="E301" s="47" t="s">
        <v>9</v>
      </c>
      <c r="F301" s="47">
        <v>24</v>
      </c>
      <c r="G301" s="304"/>
      <c r="H301" s="360">
        <f t="shared" si="33"/>
        <v>0</v>
      </c>
      <c r="I301" s="360">
        <f t="shared" si="36"/>
        <v>0</v>
      </c>
      <c r="J301" s="9"/>
    </row>
    <row r="302" spans="1:10" ht="15.75" thickBot="1" x14ac:dyDescent="0.3">
      <c r="A302" t="s">
        <v>290</v>
      </c>
      <c r="B302" s="49">
        <v>133</v>
      </c>
      <c r="C302" s="50" t="s">
        <v>120</v>
      </c>
      <c r="D302" s="47" t="s">
        <v>121</v>
      </c>
      <c r="E302" s="47" t="s">
        <v>9</v>
      </c>
      <c r="F302" s="47">
        <v>24</v>
      </c>
      <c r="G302" s="304"/>
      <c r="H302" s="360">
        <f t="shared" si="33"/>
        <v>0</v>
      </c>
      <c r="I302" s="360">
        <f t="shared" si="36"/>
        <v>0</v>
      </c>
      <c r="J302" s="9"/>
    </row>
    <row r="303" spans="1:10" ht="15.75" thickBot="1" x14ac:dyDescent="0.3">
      <c r="A303" t="s">
        <v>290</v>
      </c>
      <c r="B303" s="49">
        <v>134</v>
      </c>
      <c r="C303" s="50" t="s">
        <v>120</v>
      </c>
      <c r="D303" s="47" t="s">
        <v>121</v>
      </c>
      <c r="E303" s="47" t="s">
        <v>9</v>
      </c>
      <c r="F303" s="47">
        <v>24</v>
      </c>
      <c r="G303" s="304"/>
      <c r="H303" s="360">
        <f t="shared" si="33"/>
        <v>0</v>
      </c>
      <c r="I303" s="360">
        <f t="shared" si="36"/>
        <v>0</v>
      </c>
      <c r="J303" s="9"/>
    </row>
    <row r="304" spans="1:10" ht="15.75" thickBot="1" x14ac:dyDescent="0.3">
      <c r="A304" t="s">
        <v>290</v>
      </c>
      <c r="B304" s="49">
        <v>135</v>
      </c>
      <c r="C304" s="50" t="s">
        <v>120</v>
      </c>
      <c r="D304" s="47" t="s">
        <v>121</v>
      </c>
      <c r="E304" s="47" t="s">
        <v>9</v>
      </c>
      <c r="F304" s="47">
        <v>24</v>
      </c>
      <c r="G304" s="304"/>
      <c r="H304" s="360">
        <f t="shared" si="33"/>
        <v>0</v>
      </c>
      <c r="I304" s="360">
        <f t="shared" si="36"/>
        <v>0</v>
      </c>
      <c r="J304" s="9"/>
    </row>
    <row r="305" spans="1:10" ht="15.75" thickBot="1" x14ac:dyDescent="0.3">
      <c r="A305" t="s">
        <v>290</v>
      </c>
      <c r="B305" s="49">
        <v>136</v>
      </c>
      <c r="C305" s="50" t="s">
        <v>120</v>
      </c>
      <c r="D305" s="47" t="s">
        <v>121</v>
      </c>
      <c r="E305" s="47" t="s">
        <v>9</v>
      </c>
      <c r="F305" s="47">
        <v>35.58</v>
      </c>
      <c r="G305" s="304"/>
      <c r="H305" s="360">
        <f t="shared" si="33"/>
        <v>0</v>
      </c>
      <c r="I305" s="360">
        <f t="shared" si="36"/>
        <v>0</v>
      </c>
      <c r="J305" s="9"/>
    </row>
    <row r="306" spans="1:10" ht="15.75" thickBot="1" x14ac:dyDescent="0.3">
      <c r="A306" t="s">
        <v>290</v>
      </c>
      <c r="B306" s="49">
        <v>137</v>
      </c>
      <c r="C306" s="50" t="s">
        <v>120</v>
      </c>
      <c r="D306" s="47" t="s">
        <v>121</v>
      </c>
      <c r="E306" s="47" t="s">
        <v>9</v>
      </c>
      <c r="F306" s="47">
        <v>24</v>
      </c>
      <c r="G306" s="304"/>
      <c r="H306" s="360">
        <f t="shared" si="33"/>
        <v>0</v>
      </c>
      <c r="I306" s="360">
        <f t="shared" si="36"/>
        <v>0</v>
      </c>
      <c r="J306" s="9"/>
    </row>
    <row r="307" spans="1:10" ht="15.75" thickBot="1" x14ac:dyDescent="0.3">
      <c r="A307" t="s">
        <v>290</v>
      </c>
      <c r="B307" s="49">
        <v>138</v>
      </c>
      <c r="C307" s="50" t="s">
        <v>120</v>
      </c>
      <c r="D307" s="47" t="s">
        <v>121</v>
      </c>
      <c r="E307" s="47" t="s">
        <v>9</v>
      </c>
      <c r="F307" s="47">
        <v>24</v>
      </c>
      <c r="G307" s="304"/>
      <c r="H307" s="360">
        <f t="shared" si="33"/>
        <v>0</v>
      </c>
      <c r="I307" s="360">
        <f t="shared" si="36"/>
        <v>0</v>
      </c>
      <c r="J307" s="9"/>
    </row>
    <row r="308" spans="1:10" ht="15.75" thickBot="1" x14ac:dyDescent="0.3">
      <c r="A308" t="s">
        <v>290</v>
      </c>
      <c r="B308" s="49">
        <v>140</v>
      </c>
      <c r="C308" s="50" t="s">
        <v>120</v>
      </c>
      <c r="D308" s="47" t="s">
        <v>121</v>
      </c>
      <c r="E308" s="47" t="s">
        <v>9</v>
      </c>
      <c r="F308" s="47">
        <v>24</v>
      </c>
      <c r="G308" s="304"/>
      <c r="H308" s="360">
        <f t="shared" si="33"/>
        <v>0</v>
      </c>
      <c r="I308" s="360">
        <f t="shared" si="36"/>
        <v>0</v>
      </c>
      <c r="J308" s="9"/>
    </row>
    <row r="309" spans="1:10" ht="15.75" thickBot="1" x14ac:dyDescent="0.3">
      <c r="A309" t="s">
        <v>290</v>
      </c>
      <c r="B309" s="49">
        <v>139</v>
      </c>
      <c r="C309" s="50" t="s">
        <v>120</v>
      </c>
      <c r="D309" s="47" t="s">
        <v>121</v>
      </c>
      <c r="E309" s="47" t="s">
        <v>9</v>
      </c>
      <c r="F309" s="47">
        <v>35.58</v>
      </c>
      <c r="G309" s="304"/>
      <c r="H309" s="360">
        <f t="shared" si="33"/>
        <v>0</v>
      </c>
      <c r="I309" s="360">
        <f t="shared" si="36"/>
        <v>0</v>
      </c>
      <c r="J309" s="9"/>
    </row>
    <row r="310" spans="1:10" ht="15.75" thickBot="1" x14ac:dyDescent="0.3">
      <c r="A310" t="s">
        <v>290</v>
      </c>
      <c r="B310" s="49">
        <v>141</v>
      </c>
      <c r="C310" s="50" t="s">
        <v>120</v>
      </c>
      <c r="D310" s="47" t="s">
        <v>121</v>
      </c>
      <c r="E310" s="47" t="s">
        <v>9</v>
      </c>
      <c r="F310" s="47">
        <v>49.8</v>
      </c>
      <c r="G310" s="304"/>
      <c r="H310" s="360">
        <f t="shared" si="33"/>
        <v>0</v>
      </c>
      <c r="I310" s="360">
        <f t="shared" si="36"/>
        <v>0</v>
      </c>
      <c r="J310" s="9"/>
    </row>
    <row r="311" spans="1:10" ht="15.75" thickBot="1" x14ac:dyDescent="0.3">
      <c r="A311" t="s">
        <v>290</v>
      </c>
      <c r="B311" s="49">
        <v>143</v>
      </c>
      <c r="C311" s="50" t="s">
        <v>123</v>
      </c>
      <c r="D311" s="47" t="s">
        <v>121</v>
      </c>
      <c r="E311" s="47" t="s">
        <v>11</v>
      </c>
      <c r="F311" s="47">
        <v>10.6</v>
      </c>
      <c r="G311" s="304"/>
      <c r="H311" s="360">
        <f t="shared" si="33"/>
        <v>0</v>
      </c>
      <c r="I311" s="360">
        <f>H311*22</f>
        <v>0</v>
      </c>
      <c r="J311" s="9"/>
    </row>
    <row r="312" spans="1:10" ht="15.75" thickBot="1" x14ac:dyDescent="0.3">
      <c r="A312" t="s">
        <v>290</v>
      </c>
      <c r="B312" s="49">
        <v>144</v>
      </c>
      <c r="C312" s="50" t="s">
        <v>125</v>
      </c>
      <c r="D312" s="47" t="s">
        <v>124</v>
      </c>
      <c r="E312" s="47" t="s">
        <v>11</v>
      </c>
      <c r="F312" s="47">
        <v>2.7</v>
      </c>
      <c r="G312" s="304"/>
      <c r="H312" s="360">
        <f t="shared" si="33"/>
        <v>0</v>
      </c>
      <c r="I312" s="360">
        <f t="shared" ref="I312:I314" si="37">H312*22</f>
        <v>0</v>
      </c>
      <c r="J312" s="9"/>
    </row>
    <row r="313" spans="1:10" ht="15.75" thickBot="1" x14ac:dyDescent="0.3">
      <c r="A313" t="s">
        <v>290</v>
      </c>
      <c r="B313" s="49">
        <v>145</v>
      </c>
      <c r="C313" s="50" t="s">
        <v>106</v>
      </c>
      <c r="D313" s="47" t="s">
        <v>124</v>
      </c>
      <c r="E313" s="47" t="s">
        <v>11</v>
      </c>
      <c r="F313" s="47">
        <v>15.6</v>
      </c>
      <c r="G313" s="304"/>
      <c r="H313" s="360">
        <f t="shared" si="33"/>
        <v>0</v>
      </c>
      <c r="I313" s="360">
        <f t="shared" si="37"/>
        <v>0</v>
      </c>
      <c r="J313" s="9"/>
    </row>
    <row r="314" spans="1:10" ht="15.75" thickBot="1" x14ac:dyDescent="0.3">
      <c r="A314" t="s">
        <v>290</v>
      </c>
      <c r="B314" s="49">
        <v>146</v>
      </c>
      <c r="C314" s="50" t="s">
        <v>106</v>
      </c>
      <c r="D314" s="47" t="s">
        <v>124</v>
      </c>
      <c r="E314" s="47" t="s">
        <v>11</v>
      </c>
      <c r="F314" s="47">
        <v>15.6</v>
      </c>
      <c r="G314" s="304"/>
      <c r="H314" s="360">
        <f t="shared" si="33"/>
        <v>0</v>
      </c>
      <c r="I314" s="360">
        <f t="shared" si="37"/>
        <v>0</v>
      </c>
      <c r="J314" s="9"/>
    </row>
    <row r="315" spans="1:10" ht="15.75" thickBot="1" x14ac:dyDescent="0.3">
      <c r="A315" t="s">
        <v>290</v>
      </c>
      <c r="B315" s="49">
        <v>148</v>
      </c>
      <c r="C315" s="50" t="s">
        <v>120</v>
      </c>
      <c r="D315" s="47" t="s">
        <v>121</v>
      </c>
      <c r="E315" s="47" t="s">
        <v>9</v>
      </c>
      <c r="F315" s="47">
        <v>21.56</v>
      </c>
      <c r="G315" s="304"/>
      <c r="H315" s="360">
        <f t="shared" si="33"/>
        <v>0</v>
      </c>
      <c r="I315" s="360">
        <f>H315*13</f>
        <v>0</v>
      </c>
      <c r="J315" s="9"/>
    </row>
    <row r="316" spans="1:10" ht="15.75" thickBot="1" x14ac:dyDescent="0.3">
      <c r="A316" t="s">
        <v>290</v>
      </c>
      <c r="B316" s="49">
        <v>149</v>
      </c>
      <c r="C316" s="50" t="s">
        <v>120</v>
      </c>
      <c r="D316" s="47" t="s">
        <v>121</v>
      </c>
      <c r="E316" s="47" t="s">
        <v>9</v>
      </c>
      <c r="F316" s="47">
        <v>23.4</v>
      </c>
      <c r="G316" s="304"/>
      <c r="H316" s="360">
        <f t="shared" si="33"/>
        <v>0</v>
      </c>
      <c r="I316" s="360">
        <f t="shared" ref="I316:I325" si="38">H316*13</f>
        <v>0</v>
      </c>
      <c r="J316" s="9"/>
    </row>
    <row r="317" spans="1:10" ht="15.75" thickBot="1" x14ac:dyDescent="0.3">
      <c r="A317" t="s">
        <v>290</v>
      </c>
      <c r="B317" s="49">
        <v>150</v>
      </c>
      <c r="C317" s="50" t="s">
        <v>120</v>
      </c>
      <c r="D317" s="47" t="s">
        <v>121</v>
      </c>
      <c r="E317" s="47" t="s">
        <v>9</v>
      </c>
      <c r="F317" s="47">
        <v>23.4</v>
      </c>
      <c r="G317" s="304"/>
      <c r="H317" s="360">
        <f t="shared" si="33"/>
        <v>0</v>
      </c>
      <c r="I317" s="360">
        <f t="shared" si="38"/>
        <v>0</v>
      </c>
      <c r="J317" s="9"/>
    </row>
    <row r="318" spans="1:10" ht="15.75" thickBot="1" x14ac:dyDescent="0.3">
      <c r="A318" t="s">
        <v>290</v>
      </c>
      <c r="B318" s="49">
        <v>151</v>
      </c>
      <c r="C318" s="50" t="s">
        <v>120</v>
      </c>
      <c r="D318" s="47" t="s">
        <v>121</v>
      </c>
      <c r="E318" s="47" t="s">
        <v>9</v>
      </c>
      <c r="F318" s="47">
        <v>23.4</v>
      </c>
      <c r="G318" s="304"/>
      <c r="H318" s="360">
        <f t="shared" si="33"/>
        <v>0</v>
      </c>
      <c r="I318" s="360">
        <f t="shared" si="38"/>
        <v>0</v>
      </c>
      <c r="J318" s="9"/>
    </row>
    <row r="319" spans="1:10" ht="15.75" thickBot="1" x14ac:dyDescent="0.3">
      <c r="A319" t="s">
        <v>290</v>
      </c>
      <c r="B319" s="49">
        <v>152</v>
      </c>
      <c r="C319" s="50" t="s">
        <v>120</v>
      </c>
      <c r="D319" s="47" t="s">
        <v>121</v>
      </c>
      <c r="E319" s="47" t="s">
        <v>9</v>
      </c>
      <c r="F319" s="47">
        <v>23.4</v>
      </c>
      <c r="G319" s="304"/>
      <c r="H319" s="360">
        <f t="shared" si="33"/>
        <v>0</v>
      </c>
      <c r="I319" s="360">
        <f t="shared" si="38"/>
        <v>0</v>
      </c>
      <c r="J319" s="9"/>
    </row>
    <row r="320" spans="1:10" ht="15.75" thickBot="1" x14ac:dyDescent="0.3">
      <c r="A320" t="s">
        <v>290</v>
      </c>
      <c r="B320" s="49">
        <v>154</v>
      </c>
      <c r="C320" s="50" t="s">
        <v>120</v>
      </c>
      <c r="D320" s="47" t="s">
        <v>121</v>
      </c>
      <c r="E320" s="47" t="s">
        <v>9</v>
      </c>
      <c r="F320" s="47">
        <v>23.4</v>
      </c>
      <c r="G320" s="304"/>
      <c r="H320" s="360">
        <f t="shared" si="33"/>
        <v>0</v>
      </c>
      <c r="I320" s="360">
        <f t="shared" si="38"/>
        <v>0</v>
      </c>
      <c r="J320" s="9"/>
    </row>
    <row r="321" spans="1:10" ht="15.75" thickBot="1" x14ac:dyDescent="0.3">
      <c r="A321" t="s">
        <v>290</v>
      </c>
      <c r="B321" s="49">
        <v>153</v>
      </c>
      <c r="C321" s="50" t="s">
        <v>120</v>
      </c>
      <c r="D321" s="47" t="s">
        <v>121</v>
      </c>
      <c r="E321" s="47" t="s">
        <v>9</v>
      </c>
      <c r="F321" s="47">
        <v>23.4</v>
      </c>
      <c r="G321" s="304"/>
      <c r="H321" s="360">
        <f t="shared" si="33"/>
        <v>0</v>
      </c>
      <c r="I321" s="360">
        <f t="shared" si="38"/>
        <v>0</v>
      </c>
      <c r="J321" s="9"/>
    </row>
    <row r="322" spans="1:10" ht="15.75" thickBot="1" x14ac:dyDescent="0.3">
      <c r="A322" t="s">
        <v>290</v>
      </c>
      <c r="B322" s="49">
        <v>155</v>
      </c>
      <c r="C322" s="50" t="s">
        <v>120</v>
      </c>
      <c r="D322" s="47" t="s">
        <v>121</v>
      </c>
      <c r="E322" s="47" t="s">
        <v>9</v>
      </c>
      <c r="F322" s="47">
        <v>23.4</v>
      </c>
      <c r="G322" s="304"/>
      <c r="H322" s="360">
        <f t="shared" si="33"/>
        <v>0</v>
      </c>
      <c r="I322" s="360">
        <f t="shared" si="38"/>
        <v>0</v>
      </c>
      <c r="J322" s="9"/>
    </row>
    <row r="323" spans="1:10" ht="15.75" thickBot="1" x14ac:dyDescent="0.3">
      <c r="A323" t="s">
        <v>290</v>
      </c>
      <c r="B323" s="49">
        <v>158</v>
      </c>
      <c r="C323" s="50" t="s">
        <v>120</v>
      </c>
      <c r="D323" s="47" t="s">
        <v>121</v>
      </c>
      <c r="E323" s="47" t="s">
        <v>9</v>
      </c>
      <c r="F323" s="47">
        <v>51.6</v>
      </c>
      <c r="G323" s="304"/>
      <c r="H323" s="360">
        <f t="shared" si="33"/>
        <v>0</v>
      </c>
      <c r="I323" s="360">
        <f t="shared" si="38"/>
        <v>0</v>
      </c>
      <c r="J323" s="9"/>
    </row>
    <row r="324" spans="1:10" ht="15.75" thickBot="1" x14ac:dyDescent="0.3">
      <c r="A324" t="s">
        <v>290</v>
      </c>
      <c r="B324" s="49">
        <v>157</v>
      </c>
      <c r="C324" s="50" t="s">
        <v>120</v>
      </c>
      <c r="D324" s="47" t="s">
        <v>121</v>
      </c>
      <c r="E324" s="47" t="s">
        <v>9</v>
      </c>
      <c r="F324" s="47">
        <v>22.8</v>
      </c>
      <c r="G324" s="304"/>
      <c r="H324" s="360">
        <f t="shared" si="33"/>
        <v>0</v>
      </c>
      <c r="I324" s="360">
        <f t="shared" si="38"/>
        <v>0</v>
      </c>
      <c r="J324" s="9"/>
    </row>
    <row r="325" spans="1:10" ht="15.75" thickBot="1" x14ac:dyDescent="0.3">
      <c r="A325" t="s">
        <v>290</v>
      </c>
      <c r="B325" s="49">
        <v>156</v>
      </c>
      <c r="C325" s="50" t="s">
        <v>120</v>
      </c>
      <c r="D325" s="47" t="s">
        <v>121</v>
      </c>
      <c r="E325" s="47" t="s">
        <v>9</v>
      </c>
      <c r="F325" s="47">
        <v>22.8</v>
      </c>
      <c r="G325" s="304"/>
      <c r="H325" s="360">
        <f t="shared" si="33"/>
        <v>0</v>
      </c>
      <c r="I325" s="360">
        <f t="shared" si="38"/>
        <v>0</v>
      </c>
      <c r="J325" s="9"/>
    </row>
    <row r="326" spans="1:10" ht="15.75" thickBot="1" x14ac:dyDescent="0.3">
      <c r="A326" t="s">
        <v>290</v>
      </c>
      <c r="B326" s="49">
        <v>159</v>
      </c>
      <c r="C326" s="50" t="s">
        <v>125</v>
      </c>
      <c r="D326" s="47" t="s">
        <v>124</v>
      </c>
      <c r="E326" s="47" t="s">
        <v>11</v>
      </c>
      <c r="F326" s="47">
        <v>12</v>
      </c>
      <c r="G326" s="304"/>
      <c r="H326" s="360">
        <f t="shared" si="33"/>
        <v>0</v>
      </c>
      <c r="I326" s="360">
        <f>H326*22</f>
        <v>0</v>
      </c>
      <c r="J326" s="9"/>
    </row>
    <row r="327" spans="1:10" ht="15.75" thickBot="1" x14ac:dyDescent="0.3">
      <c r="A327" t="s">
        <v>290</v>
      </c>
      <c r="B327" s="49" t="s">
        <v>130</v>
      </c>
      <c r="C327" s="50" t="s">
        <v>130</v>
      </c>
      <c r="D327" s="47" t="s">
        <v>131</v>
      </c>
      <c r="E327" s="47" t="s">
        <v>11</v>
      </c>
      <c r="F327" s="47">
        <v>24</v>
      </c>
      <c r="G327" s="304"/>
      <c r="H327" s="360">
        <f t="shared" si="33"/>
        <v>0</v>
      </c>
      <c r="I327" s="360">
        <f t="shared" ref="I327:I329" si="39">H327*22</f>
        <v>0</v>
      </c>
      <c r="J327" s="9"/>
    </row>
    <row r="328" spans="1:10" ht="15.75" thickBot="1" x14ac:dyDescent="0.3">
      <c r="A328" t="s">
        <v>290</v>
      </c>
      <c r="B328" s="49" t="s">
        <v>139</v>
      </c>
      <c r="C328" s="50" t="s">
        <v>139</v>
      </c>
      <c r="D328" s="47" t="s">
        <v>131</v>
      </c>
      <c r="E328" s="47" t="s">
        <v>11</v>
      </c>
      <c r="F328" s="47">
        <v>390</v>
      </c>
      <c r="G328" s="304"/>
      <c r="H328" s="360">
        <f t="shared" si="33"/>
        <v>0</v>
      </c>
      <c r="I328" s="360">
        <f t="shared" si="39"/>
        <v>0</v>
      </c>
      <c r="J328" s="9"/>
    </row>
    <row r="329" spans="1:10" ht="15.75" thickBot="1" x14ac:dyDescent="0.3">
      <c r="A329" t="s">
        <v>290</v>
      </c>
      <c r="B329" s="49" t="s">
        <v>139</v>
      </c>
      <c r="C329" s="50" t="s">
        <v>139</v>
      </c>
      <c r="D329" s="47" t="s">
        <v>127</v>
      </c>
      <c r="E329" s="47" t="s">
        <v>11</v>
      </c>
      <c r="F329" s="47">
        <v>14</v>
      </c>
      <c r="G329" s="304"/>
      <c r="H329" s="360">
        <f>G329*F329</f>
        <v>0</v>
      </c>
      <c r="I329" s="360">
        <f t="shared" si="39"/>
        <v>0</v>
      </c>
      <c r="J329" s="9"/>
    </row>
    <row r="330" spans="1:10" ht="15.75" thickBot="1" x14ac:dyDescent="0.3">
      <c r="A330" t="s">
        <v>290</v>
      </c>
      <c r="B330" s="54"/>
      <c r="C330" s="54"/>
      <c r="D330" s="55"/>
      <c r="E330" s="55"/>
      <c r="F330" s="55"/>
      <c r="G330" s="7"/>
      <c r="H330" s="346" t="s">
        <v>14</v>
      </c>
      <c r="I330" s="346">
        <f>SUM(I274:I329)</f>
        <v>0</v>
      </c>
      <c r="J330" s="9"/>
    </row>
    <row r="331" spans="1:10" ht="16.5" thickBot="1" x14ac:dyDescent="0.3">
      <c r="A331" t="s">
        <v>290</v>
      </c>
      <c r="B331" s="44" t="s">
        <v>140</v>
      </c>
      <c r="C331" s="13"/>
      <c r="D331" s="13"/>
      <c r="E331" s="13"/>
      <c r="F331" s="13"/>
      <c r="G331" s="7"/>
      <c r="H331" s="351"/>
      <c r="I331" s="361"/>
      <c r="J331" s="9"/>
    </row>
    <row r="332" spans="1:10" ht="44.25" thickBot="1" x14ac:dyDescent="0.3">
      <c r="A332" t="s">
        <v>290</v>
      </c>
      <c r="B332" s="435" t="s">
        <v>94</v>
      </c>
      <c r="C332" s="45" t="s">
        <v>95</v>
      </c>
      <c r="D332" s="435" t="s">
        <v>96</v>
      </c>
      <c r="E332" s="435" t="s">
        <v>97</v>
      </c>
      <c r="F332" s="45" t="s">
        <v>98</v>
      </c>
      <c r="G332" s="46" t="s">
        <v>3</v>
      </c>
      <c r="H332" s="350" t="s">
        <v>4</v>
      </c>
      <c r="I332" s="350" t="s">
        <v>7</v>
      </c>
      <c r="J332" s="9"/>
    </row>
    <row r="333" spans="1:10" ht="16.5" thickBot="1" x14ac:dyDescent="0.3">
      <c r="A333" t="s">
        <v>290</v>
      </c>
      <c r="B333" s="436"/>
      <c r="C333" s="47" t="s">
        <v>99</v>
      </c>
      <c r="D333" s="436"/>
      <c r="E333" s="436"/>
      <c r="F333" s="47" t="s">
        <v>100</v>
      </c>
      <c r="G333" s="47"/>
      <c r="H333" s="359"/>
      <c r="I333" s="359"/>
      <c r="J333" s="9"/>
    </row>
    <row r="334" spans="1:10" ht="15.75" thickBot="1" x14ac:dyDescent="0.3">
      <c r="A334" t="s">
        <v>290</v>
      </c>
      <c r="B334" s="114">
        <v>200</v>
      </c>
      <c r="C334" s="56" t="s">
        <v>120</v>
      </c>
      <c r="D334" s="47" t="s">
        <v>121</v>
      </c>
      <c r="E334" s="57" t="s">
        <v>9</v>
      </c>
      <c r="F334" s="47">
        <v>24</v>
      </c>
      <c r="G334" s="304"/>
      <c r="H334" s="360">
        <f>F334*G334</f>
        <v>0</v>
      </c>
      <c r="I334" s="360">
        <f>H334*13</f>
        <v>0</v>
      </c>
      <c r="J334" s="9"/>
    </row>
    <row r="335" spans="1:10" ht="15.75" thickBot="1" x14ac:dyDescent="0.3">
      <c r="A335" t="s">
        <v>290</v>
      </c>
      <c r="B335" s="114">
        <v>201</v>
      </c>
      <c r="C335" s="56" t="s">
        <v>120</v>
      </c>
      <c r="D335" s="47" t="s">
        <v>121</v>
      </c>
      <c r="E335" s="57" t="s">
        <v>9</v>
      </c>
      <c r="F335" s="47">
        <v>24</v>
      </c>
      <c r="G335" s="304"/>
      <c r="H335" s="360">
        <f t="shared" ref="H335:H390" si="40">F335*G335</f>
        <v>0</v>
      </c>
      <c r="I335" s="360">
        <f>H335*13</f>
        <v>0</v>
      </c>
      <c r="J335" s="9"/>
    </row>
    <row r="336" spans="1:10" ht="15.75" thickBot="1" x14ac:dyDescent="0.3">
      <c r="A336" t="s">
        <v>290</v>
      </c>
      <c r="B336" s="114">
        <v>202</v>
      </c>
      <c r="C336" s="56" t="s">
        <v>120</v>
      </c>
      <c r="D336" s="47" t="s">
        <v>121</v>
      </c>
      <c r="E336" s="57" t="s">
        <v>9</v>
      </c>
      <c r="F336" s="47">
        <v>24</v>
      </c>
      <c r="G336" s="304"/>
      <c r="H336" s="360">
        <f t="shared" si="40"/>
        <v>0</v>
      </c>
      <c r="I336" s="360">
        <f>H336*13</f>
        <v>0</v>
      </c>
      <c r="J336" s="9"/>
    </row>
    <row r="337" spans="1:10" ht="15.75" thickBot="1" x14ac:dyDescent="0.3">
      <c r="A337" t="s">
        <v>290</v>
      </c>
      <c r="B337" s="114">
        <v>203</v>
      </c>
      <c r="C337" s="56" t="s">
        <v>120</v>
      </c>
      <c r="D337" s="47" t="s">
        <v>121</v>
      </c>
      <c r="E337" s="57" t="s">
        <v>9</v>
      </c>
      <c r="F337" s="47">
        <v>24</v>
      </c>
      <c r="G337" s="304"/>
      <c r="H337" s="360">
        <f t="shared" si="40"/>
        <v>0</v>
      </c>
      <c r="I337" s="360">
        <f t="shared" ref="I337:I345" si="41">H337*13</f>
        <v>0</v>
      </c>
      <c r="J337" s="9"/>
    </row>
    <row r="338" spans="1:10" ht="15.75" thickBot="1" x14ac:dyDescent="0.3">
      <c r="A338" t="s">
        <v>290</v>
      </c>
      <c r="B338" s="114">
        <v>204</v>
      </c>
      <c r="C338" s="56" t="s">
        <v>120</v>
      </c>
      <c r="D338" s="47" t="s">
        <v>121</v>
      </c>
      <c r="E338" s="57" t="s">
        <v>9</v>
      </c>
      <c r="F338" s="47">
        <v>24</v>
      </c>
      <c r="G338" s="304"/>
      <c r="H338" s="360">
        <f t="shared" si="40"/>
        <v>0</v>
      </c>
      <c r="I338" s="360">
        <f t="shared" si="41"/>
        <v>0</v>
      </c>
      <c r="J338" s="9"/>
    </row>
    <row r="339" spans="1:10" ht="15.75" thickBot="1" x14ac:dyDescent="0.3">
      <c r="A339" t="s">
        <v>290</v>
      </c>
      <c r="B339" s="114">
        <v>205</v>
      </c>
      <c r="C339" s="56" t="s">
        <v>120</v>
      </c>
      <c r="D339" s="47" t="s">
        <v>121</v>
      </c>
      <c r="E339" s="57" t="s">
        <v>9</v>
      </c>
      <c r="F339" s="47">
        <v>24</v>
      </c>
      <c r="G339" s="304"/>
      <c r="H339" s="360">
        <f t="shared" si="40"/>
        <v>0</v>
      </c>
      <c r="I339" s="360">
        <f t="shared" si="41"/>
        <v>0</v>
      </c>
      <c r="J339" s="9"/>
    </row>
    <row r="340" spans="1:10" ht="15.75" thickBot="1" x14ac:dyDescent="0.3">
      <c r="A340" t="s">
        <v>290</v>
      </c>
      <c r="B340" s="114">
        <v>206</v>
      </c>
      <c r="C340" s="56" t="s">
        <v>120</v>
      </c>
      <c r="D340" s="47" t="s">
        <v>121</v>
      </c>
      <c r="E340" s="57" t="s">
        <v>9</v>
      </c>
      <c r="F340" s="47">
        <v>24</v>
      </c>
      <c r="G340" s="304"/>
      <c r="H340" s="360">
        <f t="shared" si="40"/>
        <v>0</v>
      </c>
      <c r="I340" s="360">
        <f t="shared" si="41"/>
        <v>0</v>
      </c>
      <c r="J340" s="9"/>
    </row>
    <row r="341" spans="1:10" ht="15.75" thickBot="1" x14ac:dyDescent="0.3">
      <c r="A341" t="s">
        <v>290</v>
      </c>
      <c r="B341" s="114">
        <v>207</v>
      </c>
      <c r="C341" s="56" t="s">
        <v>120</v>
      </c>
      <c r="D341" s="47" t="s">
        <v>121</v>
      </c>
      <c r="E341" s="57" t="s">
        <v>9</v>
      </c>
      <c r="F341" s="47">
        <v>24</v>
      </c>
      <c r="G341" s="304"/>
      <c r="H341" s="360">
        <f t="shared" si="40"/>
        <v>0</v>
      </c>
      <c r="I341" s="360">
        <f t="shared" si="41"/>
        <v>0</v>
      </c>
      <c r="J341" s="9"/>
    </row>
    <row r="342" spans="1:10" ht="15.75" thickBot="1" x14ac:dyDescent="0.3">
      <c r="A342" t="s">
        <v>290</v>
      </c>
      <c r="B342" s="114">
        <v>208</v>
      </c>
      <c r="C342" s="56" t="s">
        <v>120</v>
      </c>
      <c r="D342" s="47" t="s">
        <v>121</v>
      </c>
      <c r="E342" s="57" t="s">
        <v>9</v>
      </c>
      <c r="F342" s="47">
        <v>24</v>
      </c>
      <c r="G342" s="304"/>
      <c r="H342" s="360">
        <f t="shared" si="40"/>
        <v>0</v>
      </c>
      <c r="I342" s="360">
        <f t="shared" si="41"/>
        <v>0</v>
      </c>
      <c r="J342" s="9"/>
    </row>
    <row r="343" spans="1:10" ht="15.75" thickBot="1" x14ac:dyDescent="0.3">
      <c r="A343" t="s">
        <v>290</v>
      </c>
      <c r="B343" s="114">
        <v>210</v>
      </c>
      <c r="C343" s="56" t="s">
        <v>120</v>
      </c>
      <c r="D343" s="47" t="s">
        <v>121</v>
      </c>
      <c r="E343" s="57" t="s">
        <v>9</v>
      </c>
      <c r="F343" s="47">
        <v>24</v>
      </c>
      <c r="G343" s="304"/>
      <c r="H343" s="360">
        <f t="shared" si="40"/>
        <v>0</v>
      </c>
      <c r="I343" s="360">
        <f t="shared" si="41"/>
        <v>0</v>
      </c>
      <c r="J343" s="9"/>
    </row>
    <row r="344" spans="1:10" ht="15.75" thickBot="1" x14ac:dyDescent="0.3">
      <c r="A344" t="s">
        <v>290</v>
      </c>
      <c r="B344" s="114">
        <v>209</v>
      </c>
      <c r="C344" s="56" t="s">
        <v>120</v>
      </c>
      <c r="D344" s="47" t="s">
        <v>121</v>
      </c>
      <c r="E344" s="57" t="s">
        <v>9</v>
      </c>
      <c r="F344" s="47">
        <v>24</v>
      </c>
      <c r="G344" s="304"/>
      <c r="H344" s="360">
        <f t="shared" si="40"/>
        <v>0</v>
      </c>
      <c r="I344" s="360">
        <f t="shared" si="41"/>
        <v>0</v>
      </c>
      <c r="J344" s="9"/>
    </row>
    <row r="345" spans="1:10" ht="15.75" thickBot="1" x14ac:dyDescent="0.3">
      <c r="A345" t="s">
        <v>290</v>
      </c>
      <c r="B345" s="114">
        <v>211</v>
      </c>
      <c r="C345" s="56" t="s">
        <v>120</v>
      </c>
      <c r="D345" s="47" t="s">
        <v>121</v>
      </c>
      <c r="E345" s="57" t="s">
        <v>9</v>
      </c>
      <c r="F345" s="47">
        <v>36</v>
      </c>
      <c r="G345" s="304"/>
      <c r="H345" s="360">
        <f t="shared" si="40"/>
        <v>0</v>
      </c>
      <c r="I345" s="360">
        <f t="shared" si="41"/>
        <v>0</v>
      </c>
      <c r="J345" s="9"/>
    </row>
    <row r="346" spans="1:10" ht="15.75" thickBot="1" x14ac:dyDescent="0.3">
      <c r="A346" t="s">
        <v>290</v>
      </c>
      <c r="B346" s="114">
        <v>212</v>
      </c>
      <c r="C346" s="56" t="s">
        <v>126</v>
      </c>
      <c r="D346" s="47" t="s">
        <v>121</v>
      </c>
      <c r="E346" s="56" t="s">
        <v>11</v>
      </c>
      <c r="F346" s="47">
        <v>35</v>
      </c>
      <c r="G346" s="304"/>
      <c r="H346" s="360">
        <f t="shared" si="40"/>
        <v>0</v>
      </c>
      <c r="I346" s="360">
        <f>H346*22</f>
        <v>0</v>
      </c>
      <c r="J346" s="9"/>
    </row>
    <row r="347" spans="1:10" ht="15.75" thickBot="1" x14ac:dyDescent="0.3">
      <c r="A347" t="s">
        <v>290</v>
      </c>
      <c r="B347" s="114">
        <v>213</v>
      </c>
      <c r="C347" s="56" t="s">
        <v>120</v>
      </c>
      <c r="D347" s="47" t="s">
        <v>121</v>
      </c>
      <c r="E347" s="57" t="s">
        <v>9</v>
      </c>
      <c r="F347" s="47">
        <v>24</v>
      </c>
      <c r="G347" s="304"/>
      <c r="H347" s="360">
        <f t="shared" si="40"/>
        <v>0</v>
      </c>
      <c r="I347" s="360">
        <f>H347*13</f>
        <v>0</v>
      </c>
      <c r="J347" s="9"/>
    </row>
    <row r="348" spans="1:10" ht="15.75" thickBot="1" x14ac:dyDescent="0.3">
      <c r="A348" t="s">
        <v>290</v>
      </c>
      <c r="B348" s="114">
        <v>214</v>
      </c>
      <c r="C348" s="56" t="s">
        <v>120</v>
      </c>
      <c r="D348" s="47" t="s">
        <v>121</v>
      </c>
      <c r="E348" s="57" t="s">
        <v>9</v>
      </c>
      <c r="F348" s="47">
        <v>72</v>
      </c>
      <c r="G348" s="304"/>
      <c r="H348" s="360">
        <f t="shared" si="40"/>
        <v>0</v>
      </c>
      <c r="I348" s="360">
        <f>H348*13</f>
        <v>0</v>
      </c>
      <c r="J348" s="9"/>
    </row>
    <row r="349" spans="1:10" ht="15.75" thickBot="1" x14ac:dyDescent="0.3">
      <c r="A349" t="s">
        <v>290</v>
      </c>
      <c r="B349" s="114">
        <v>215</v>
      </c>
      <c r="C349" s="56" t="s">
        <v>141</v>
      </c>
      <c r="D349" s="47" t="s">
        <v>121</v>
      </c>
      <c r="E349" s="56" t="s">
        <v>11</v>
      </c>
      <c r="F349" s="47">
        <v>12.3</v>
      </c>
      <c r="G349" s="304"/>
      <c r="H349" s="360">
        <f t="shared" si="40"/>
        <v>0</v>
      </c>
      <c r="I349" s="360">
        <f>H350*22</f>
        <v>0</v>
      </c>
      <c r="J349" s="9"/>
    </row>
    <row r="350" spans="1:10" ht="15.75" thickBot="1" x14ac:dyDescent="0.3">
      <c r="A350" t="s">
        <v>290</v>
      </c>
      <c r="B350" s="114">
        <v>216</v>
      </c>
      <c r="C350" s="56" t="s">
        <v>106</v>
      </c>
      <c r="D350" s="47" t="s">
        <v>124</v>
      </c>
      <c r="E350" s="56" t="s">
        <v>11</v>
      </c>
      <c r="F350" s="47">
        <v>6</v>
      </c>
      <c r="G350" s="304"/>
      <c r="H350" s="360">
        <f t="shared" si="40"/>
        <v>0</v>
      </c>
      <c r="I350" s="360">
        <f t="shared" ref="I350:I356" si="42">H351*22</f>
        <v>0</v>
      </c>
      <c r="J350" s="9"/>
    </row>
    <row r="351" spans="1:10" ht="15.75" thickBot="1" x14ac:dyDescent="0.3">
      <c r="A351" t="s">
        <v>290</v>
      </c>
      <c r="B351" s="114">
        <v>220</v>
      </c>
      <c r="C351" s="56" t="s">
        <v>106</v>
      </c>
      <c r="D351" s="47" t="s">
        <v>124</v>
      </c>
      <c r="E351" s="56" t="s">
        <v>11</v>
      </c>
      <c r="F351" s="47">
        <v>8</v>
      </c>
      <c r="G351" s="304"/>
      <c r="H351" s="360">
        <f t="shared" si="40"/>
        <v>0</v>
      </c>
      <c r="I351" s="360">
        <f t="shared" si="42"/>
        <v>0</v>
      </c>
      <c r="J351" s="9"/>
    </row>
    <row r="352" spans="1:10" ht="15.75" thickBot="1" x14ac:dyDescent="0.3">
      <c r="A352" t="s">
        <v>290</v>
      </c>
      <c r="B352" s="114">
        <v>222</v>
      </c>
      <c r="C352" s="56" t="s">
        <v>112</v>
      </c>
      <c r="D352" s="47" t="s">
        <v>124</v>
      </c>
      <c r="E352" s="56" t="s">
        <v>11</v>
      </c>
      <c r="F352" s="47">
        <v>8</v>
      </c>
      <c r="G352" s="304"/>
      <c r="H352" s="360">
        <f t="shared" si="40"/>
        <v>0</v>
      </c>
      <c r="I352" s="360">
        <f t="shared" si="42"/>
        <v>0</v>
      </c>
      <c r="J352" s="9"/>
    </row>
    <row r="353" spans="1:10" ht="15.75" thickBot="1" x14ac:dyDescent="0.3">
      <c r="A353" t="s">
        <v>290</v>
      </c>
      <c r="B353" s="114">
        <v>223</v>
      </c>
      <c r="C353" s="56" t="s">
        <v>125</v>
      </c>
      <c r="D353" s="47" t="s">
        <v>124</v>
      </c>
      <c r="E353" s="56" t="s">
        <v>11</v>
      </c>
      <c r="F353" s="47">
        <v>8</v>
      </c>
      <c r="G353" s="304"/>
      <c r="H353" s="360">
        <f t="shared" si="40"/>
        <v>0</v>
      </c>
      <c r="I353" s="360">
        <f t="shared" si="42"/>
        <v>0</v>
      </c>
      <c r="J353" s="9"/>
    </row>
    <row r="354" spans="1:10" ht="15.75" thickBot="1" x14ac:dyDescent="0.3">
      <c r="A354" t="s">
        <v>290</v>
      </c>
      <c r="B354" s="114">
        <v>221</v>
      </c>
      <c r="C354" s="56" t="s">
        <v>106</v>
      </c>
      <c r="D354" s="47" t="s">
        <v>124</v>
      </c>
      <c r="E354" s="56" t="s">
        <v>11</v>
      </c>
      <c r="F354" s="47">
        <v>8</v>
      </c>
      <c r="G354" s="304"/>
      <c r="H354" s="360">
        <f t="shared" si="40"/>
        <v>0</v>
      </c>
      <c r="I354" s="360">
        <f t="shared" si="42"/>
        <v>0</v>
      </c>
      <c r="J354" s="9"/>
    </row>
    <row r="355" spans="1:10" ht="15.75" thickBot="1" x14ac:dyDescent="0.3">
      <c r="A355" t="s">
        <v>290</v>
      </c>
      <c r="B355" s="114">
        <v>224</v>
      </c>
      <c r="C355" s="56" t="s">
        <v>126</v>
      </c>
      <c r="D355" s="47" t="s">
        <v>127</v>
      </c>
      <c r="E355" s="56" t="s">
        <v>11</v>
      </c>
      <c r="F355" s="47">
        <v>40</v>
      </c>
      <c r="G355" s="304"/>
      <c r="H355" s="360">
        <f t="shared" si="40"/>
        <v>0</v>
      </c>
      <c r="I355" s="360">
        <f t="shared" si="42"/>
        <v>0</v>
      </c>
      <c r="J355" s="9"/>
    </row>
    <row r="356" spans="1:10" ht="15.75" thickBot="1" x14ac:dyDescent="0.3">
      <c r="A356" t="s">
        <v>290</v>
      </c>
      <c r="B356" s="114">
        <v>226</v>
      </c>
      <c r="C356" s="56" t="s">
        <v>142</v>
      </c>
      <c r="D356" s="47" t="s">
        <v>121</v>
      </c>
      <c r="E356" s="56" t="s">
        <v>11</v>
      </c>
      <c r="F356" s="47">
        <v>16.899999999999999</v>
      </c>
      <c r="G356" s="304"/>
      <c r="H356" s="360">
        <f t="shared" si="40"/>
        <v>0</v>
      </c>
      <c r="I356" s="360">
        <f t="shared" si="42"/>
        <v>0</v>
      </c>
      <c r="J356" s="9"/>
    </row>
    <row r="357" spans="1:10" ht="15.75" thickBot="1" x14ac:dyDescent="0.3">
      <c r="A357" t="s">
        <v>290</v>
      </c>
      <c r="B357" s="114">
        <v>227</v>
      </c>
      <c r="C357" s="56" t="s">
        <v>120</v>
      </c>
      <c r="D357" s="47" t="s">
        <v>121</v>
      </c>
      <c r="E357" s="57" t="s">
        <v>9</v>
      </c>
      <c r="F357" s="47">
        <v>24.2</v>
      </c>
      <c r="G357" s="304"/>
      <c r="H357" s="360">
        <f t="shared" si="40"/>
        <v>0</v>
      </c>
      <c r="I357" s="360">
        <f>H357*13</f>
        <v>0</v>
      </c>
      <c r="J357" s="9"/>
    </row>
    <row r="358" spans="1:10" ht="15.75" thickBot="1" x14ac:dyDescent="0.3">
      <c r="A358" t="s">
        <v>290</v>
      </c>
      <c r="B358" s="114">
        <v>228</v>
      </c>
      <c r="C358" s="56" t="s">
        <v>120</v>
      </c>
      <c r="D358" s="47" t="s">
        <v>121</v>
      </c>
      <c r="E358" s="57" t="s">
        <v>9</v>
      </c>
      <c r="F358" s="47">
        <v>24</v>
      </c>
      <c r="G358" s="304"/>
      <c r="H358" s="360">
        <f t="shared" si="40"/>
        <v>0</v>
      </c>
      <c r="I358" s="360">
        <f t="shared" ref="I358:I370" si="43">H358*13</f>
        <v>0</v>
      </c>
      <c r="J358" s="9"/>
    </row>
    <row r="359" spans="1:10" ht="15.75" thickBot="1" x14ac:dyDescent="0.3">
      <c r="A359" t="s">
        <v>290</v>
      </c>
      <c r="B359" s="114">
        <v>229</v>
      </c>
      <c r="C359" s="56" t="s">
        <v>120</v>
      </c>
      <c r="D359" s="47" t="s">
        <v>121</v>
      </c>
      <c r="E359" s="57" t="s">
        <v>9</v>
      </c>
      <c r="F359" s="47">
        <v>24</v>
      </c>
      <c r="G359" s="304"/>
      <c r="H359" s="360">
        <f t="shared" si="40"/>
        <v>0</v>
      </c>
      <c r="I359" s="360">
        <f t="shared" si="43"/>
        <v>0</v>
      </c>
      <c r="J359" s="9"/>
    </row>
    <row r="360" spans="1:10" ht="15.75" thickBot="1" x14ac:dyDescent="0.3">
      <c r="A360" t="s">
        <v>290</v>
      </c>
      <c r="B360" s="114">
        <v>230</v>
      </c>
      <c r="C360" s="56" t="s">
        <v>120</v>
      </c>
      <c r="D360" s="47" t="s">
        <v>121</v>
      </c>
      <c r="E360" s="57" t="s">
        <v>9</v>
      </c>
      <c r="F360" s="47">
        <v>24</v>
      </c>
      <c r="G360" s="304"/>
      <c r="H360" s="360">
        <f t="shared" si="40"/>
        <v>0</v>
      </c>
      <c r="I360" s="360">
        <f t="shared" si="43"/>
        <v>0</v>
      </c>
      <c r="J360" s="9"/>
    </row>
    <row r="361" spans="1:10" ht="15.75" thickBot="1" x14ac:dyDescent="0.3">
      <c r="A361" t="s">
        <v>290</v>
      </c>
      <c r="B361" s="114">
        <v>231</v>
      </c>
      <c r="C361" s="56" t="s">
        <v>120</v>
      </c>
      <c r="D361" s="47" t="s">
        <v>121</v>
      </c>
      <c r="E361" s="57" t="s">
        <v>9</v>
      </c>
      <c r="F361" s="47">
        <v>24</v>
      </c>
      <c r="G361" s="304"/>
      <c r="H361" s="360">
        <f t="shared" si="40"/>
        <v>0</v>
      </c>
      <c r="I361" s="360">
        <f t="shared" si="43"/>
        <v>0</v>
      </c>
      <c r="J361" s="9"/>
    </row>
    <row r="362" spans="1:10" ht="15.75" thickBot="1" x14ac:dyDescent="0.3">
      <c r="A362" t="s">
        <v>290</v>
      </c>
      <c r="B362" s="114">
        <v>232</v>
      </c>
      <c r="C362" s="56" t="s">
        <v>120</v>
      </c>
      <c r="D362" s="47" t="s">
        <v>121</v>
      </c>
      <c r="E362" s="57" t="s">
        <v>9</v>
      </c>
      <c r="F362" s="47">
        <v>24</v>
      </c>
      <c r="G362" s="304"/>
      <c r="H362" s="360">
        <f t="shared" si="40"/>
        <v>0</v>
      </c>
      <c r="I362" s="360">
        <f t="shared" si="43"/>
        <v>0</v>
      </c>
      <c r="J362" s="9"/>
    </row>
    <row r="363" spans="1:10" ht="15.75" thickBot="1" x14ac:dyDescent="0.3">
      <c r="A363" t="s">
        <v>290</v>
      </c>
      <c r="B363" s="114">
        <v>233</v>
      </c>
      <c r="C363" s="56" t="s">
        <v>120</v>
      </c>
      <c r="D363" s="47" t="s">
        <v>121</v>
      </c>
      <c r="E363" s="57" t="s">
        <v>9</v>
      </c>
      <c r="F363" s="47">
        <v>24</v>
      </c>
      <c r="G363" s="304"/>
      <c r="H363" s="360">
        <f t="shared" si="40"/>
        <v>0</v>
      </c>
      <c r="I363" s="360">
        <f t="shared" si="43"/>
        <v>0</v>
      </c>
      <c r="J363" s="9"/>
    </row>
    <row r="364" spans="1:10" ht="15.75" thickBot="1" x14ac:dyDescent="0.3">
      <c r="A364" t="s">
        <v>290</v>
      </c>
      <c r="B364" s="114">
        <v>234</v>
      </c>
      <c r="C364" s="56" t="s">
        <v>120</v>
      </c>
      <c r="D364" s="47" t="s">
        <v>121</v>
      </c>
      <c r="E364" s="57" t="s">
        <v>9</v>
      </c>
      <c r="F364" s="47">
        <v>24</v>
      </c>
      <c r="G364" s="304"/>
      <c r="H364" s="360">
        <f t="shared" si="40"/>
        <v>0</v>
      </c>
      <c r="I364" s="360">
        <f t="shared" si="43"/>
        <v>0</v>
      </c>
      <c r="J364" s="9"/>
    </row>
    <row r="365" spans="1:10" ht="15.75" thickBot="1" x14ac:dyDescent="0.3">
      <c r="A365" t="s">
        <v>290</v>
      </c>
      <c r="B365" s="114">
        <v>237</v>
      </c>
      <c r="C365" s="56" t="s">
        <v>120</v>
      </c>
      <c r="D365" s="47" t="s">
        <v>121</v>
      </c>
      <c r="E365" s="57" t="s">
        <v>9</v>
      </c>
      <c r="F365" s="47">
        <v>24</v>
      </c>
      <c r="G365" s="304"/>
      <c r="H365" s="360">
        <f t="shared" si="40"/>
        <v>0</v>
      </c>
      <c r="I365" s="360">
        <f t="shared" si="43"/>
        <v>0</v>
      </c>
      <c r="J365" s="9"/>
    </row>
    <row r="366" spans="1:10" ht="15.75" thickBot="1" x14ac:dyDescent="0.3">
      <c r="A366" t="s">
        <v>290</v>
      </c>
      <c r="B366" s="114">
        <v>235</v>
      </c>
      <c r="C366" s="56" t="s">
        <v>120</v>
      </c>
      <c r="D366" s="47" t="s">
        <v>121</v>
      </c>
      <c r="E366" s="57" t="s">
        <v>9</v>
      </c>
      <c r="F366" s="47">
        <v>24</v>
      </c>
      <c r="G366" s="304"/>
      <c r="H366" s="360">
        <f t="shared" si="40"/>
        <v>0</v>
      </c>
      <c r="I366" s="360">
        <f t="shared" si="43"/>
        <v>0</v>
      </c>
      <c r="J366" s="9"/>
    </row>
    <row r="367" spans="1:10" ht="15.75" thickBot="1" x14ac:dyDescent="0.3">
      <c r="A367" t="s">
        <v>290</v>
      </c>
      <c r="B367" s="114">
        <v>236</v>
      </c>
      <c r="C367" s="56" t="s">
        <v>120</v>
      </c>
      <c r="D367" s="47" t="s">
        <v>121</v>
      </c>
      <c r="E367" s="57" t="s">
        <v>9</v>
      </c>
      <c r="F367" s="47">
        <v>36</v>
      </c>
      <c r="G367" s="304"/>
      <c r="H367" s="360">
        <f t="shared" si="40"/>
        <v>0</v>
      </c>
      <c r="I367" s="360">
        <f t="shared" si="43"/>
        <v>0</v>
      </c>
      <c r="J367" s="9"/>
    </row>
    <row r="368" spans="1:10" ht="15.75" thickBot="1" x14ac:dyDescent="0.3">
      <c r="A368" t="s">
        <v>290</v>
      </c>
      <c r="B368" s="114">
        <v>240</v>
      </c>
      <c r="C368" s="56" t="s">
        <v>120</v>
      </c>
      <c r="D368" s="47" t="s">
        <v>121</v>
      </c>
      <c r="E368" s="57" t="s">
        <v>9</v>
      </c>
      <c r="F368" s="47">
        <v>36</v>
      </c>
      <c r="G368" s="304"/>
      <c r="H368" s="360">
        <f t="shared" si="40"/>
        <v>0</v>
      </c>
      <c r="I368" s="360">
        <f t="shared" si="43"/>
        <v>0</v>
      </c>
      <c r="J368" s="9"/>
    </row>
    <row r="369" spans="1:10" ht="15.75" thickBot="1" x14ac:dyDescent="0.3">
      <c r="A369" t="s">
        <v>290</v>
      </c>
      <c r="B369" s="114">
        <v>238</v>
      </c>
      <c r="C369" s="56" t="s">
        <v>120</v>
      </c>
      <c r="D369" s="47" t="s">
        <v>121</v>
      </c>
      <c r="E369" s="57" t="s">
        <v>9</v>
      </c>
      <c r="F369" s="47">
        <v>36</v>
      </c>
      <c r="G369" s="304"/>
      <c r="H369" s="360">
        <f t="shared" si="40"/>
        <v>0</v>
      </c>
      <c r="I369" s="360">
        <f t="shared" si="43"/>
        <v>0</v>
      </c>
      <c r="J369" s="9"/>
    </row>
    <row r="370" spans="1:10" ht="15.75" thickBot="1" x14ac:dyDescent="0.3">
      <c r="A370" t="s">
        <v>290</v>
      </c>
      <c r="B370" s="114">
        <v>239</v>
      </c>
      <c r="C370" s="56" t="s">
        <v>120</v>
      </c>
      <c r="D370" s="47" t="s">
        <v>121</v>
      </c>
      <c r="E370" s="57" t="s">
        <v>9</v>
      </c>
      <c r="F370" s="47">
        <v>36</v>
      </c>
      <c r="G370" s="304"/>
      <c r="H370" s="360">
        <f t="shared" si="40"/>
        <v>0</v>
      </c>
      <c r="I370" s="360">
        <f t="shared" si="43"/>
        <v>0</v>
      </c>
      <c r="J370" s="9"/>
    </row>
    <row r="371" spans="1:10" ht="15.75" thickBot="1" x14ac:dyDescent="0.3">
      <c r="A371" t="s">
        <v>290</v>
      </c>
      <c r="B371" s="114">
        <v>242</v>
      </c>
      <c r="C371" s="56" t="s">
        <v>123</v>
      </c>
      <c r="D371" s="47" t="s">
        <v>121</v>
      </c>
      <c r="E371" s="56" t="s">
        <v>11</v>
      </c>
      <c r="F371" s="47">
        <v>11.86</v>
      </c>
      <c r="G371" s="304"/>
      <c r="H371" s="360">
        <f t="shared" si="40"/>
        <v>0</v>
      </c>
      <c r="I371" s="360">
        <f>H371*22</f>
        <v>0</v>
      </c>
      <c r="J371" s="9"/>
    </row>
    <row r="372" spans="1:10" ht="15.75" thickBot="1" x14ac:dyDescent="0.3">
      <c r="A372" t="s">
        <v>290</v>
      </c>
      <c r="B372" s="114">
        <v>243</v>
      </c>
      <c r="C372" s="56" t="s">
        <v>125</v>
      </c>
      <c r="D372" s="47" t="s">
        <v>124</v>
      </c>
      <c r="E372" s="56" t="s">
        <v>11</v>
      </c>
      <c r="F372" s="47">
        <v>2.7</v>
      </c>
      <c r="G372" s="304"/>
      <c r="H372" s="360">
        <f t="shared" si="40"/>
        <v>0</v>
      </c>
      <c r="I372" s="360">
        <f t="shared" ref="I372:I374" si="44">H372*22</f>
        <v>0</v>
      </c>
      <c r="J372" s="9"/>
    </row>
    <row r="373" spans="1:10" ht="15.75" thickBot="1" x14ac:dyDescent="0.3">
      <c r="A373" t="s">
        <v>290</v>
      </c>
      <c r="B373" s="114">
        <v>244</v>
      </c>
      <c r="C373" s="56" t="s">
        <v>106</v>
      </c>
      <c r="D373" s="47" t="s">
        <v>124</v>
      </c>
      <c r="E373" s="56" t="s">
        <v>11</v>
      </c>
      <c r="F373" s="47">
        <v>15.6</v>
      </c>
      <c r="G373" s="304"/>
      <c r="H373" s="360">
        <f t="shared" si="40"/>
        <v>0</v>
      </c>
      <c r="I373" s="360">
        <f t="shared" si="44"/>
        <v>0</v>
      </c>
      <c r="J373" s="9"/>
    </row>
    <row r="374" spans="1:10" ht="15.75" thickBot="1" x14ac:dyDescent="0.3">
      <c r="A374" t="s">
        <v>290</v>
      </c>
      <c r="B374" s="114">
        <v>245</v>
      </c>
      <c r="C374" s="56" t="s">
        <v>106</v>
      </c>
      <c r="D374" s="47" t="s">
        <v>124</v>
      </c>
      <c r="E374" s="56" t="s">
        <v>11</v>
      </c>
      <c r="F374" s="47">
        <v>15.6</v>
      </c>
      <c r="G374" s="304"/>
      <c r="H374" s="360">
        <f t="shared" si="40"/>
        <v>0</v>
      </c>
      <c r="I374" s="360">
        <f t="shared" si="44"/>
        <v>0</v>
      </c>
      <c r="J374" s="9"/>
    </row>
    <row r="375" spans="1:10" ht="15.75" thickBot="1" x14ac:dyDescent="0.3">
      <c r="A375" t="s">
        <v>290</v>
      </c>
      <c r="B375" s="114">
        <v>254</v>
      </c>
      <c r="C375" s="56" t="s">
        <v>120</v>
      </c>
      <c r="D375" s="47" t="s">
        <v>121</v>
      </c>
      <c r="E375" s="57" t="s">
        <v>9</v>
      </c>
      <c r="F375" s="47">
        <v>22.9</v>
      </c>
      <c r="G375" s="304"/>
      <c r="H375" s="360">
        <f t="shared" si="40"/>
        <v>0</v>
      </c>
      <c r="I375" s="360">
        <f>H375*13</f>
        <v>0</v>
      </c>
      <c r="J375" s="9"/>
    </row>
    <row r="376" spans="1:10" ht="15.75" thickBot="1" x14ac:dyDescent="0.3">
      <c r="A376" t="s">
        <v>290</v>
      </c>
      <c r="B376" s="114">
        <v>247</v>
      </c>
      <c r="C376" s="56" t="s">
        <v>120</v>
      </c>
      <c r="D376" s="47" t="s">
        <v>121</v>
      </c>
      <c r="E376" s="57" t="s">
        <v>9</v>
      </c>
      <c r="F376" s="47">
        <v>20.399999999999999</v>
      </c>
      <c r="G376" s="304"/>
      <c r="H376" s="360">
        <f t="shared" si="40"/>
        <v>0</v>
      </c>
      <c r="I376" s="360">
        <f t="shared" ref="I376:I385" si="45">H376*13</f>
        <v>0</v>
      </c>
      <c r="J376" s="9"/>
    </row>
    <row r="377" spans="1:10" ht="15.75" thickBot="1" x14ac:dyDescent="0.3">
      <c r="A377" t="s">
        <v>290</v>
      </c>
      <c r="B377" s="114">
        <v>248</v>
      </c>
      <c r="C377" s="56" t="s">
        <v>120</v>
      </c>
      <c r="D377" s="47" t="s">
        <v>121</v>
      </c>
      <c r="E377" s="57" t="s">
        <v>9</v>
      </c>
      <c r="F377" s="47">
        <v>22.2</v>
      </c>
      <c r="G377" s="304"/>
      <c r="H377" s="360">
        <f t="shared" si="40"/>
        <v>0</v>
      </c>
      <c r="I377" s="360">
        <f t="shared" si="45"/>
        <v>0</v>
      </c>
      <c r="J377" s="9"/>
    </row>
    <row r="378" spans="1:10" ht="15.75" thickBot="1" x14ac:dyDescent="0.3">
      <c r="A378" t="s">
        <v>290</v>
      </c>
      <c r="B378" s="114">
        <v>249</v>
      </c>
      <c r="C378" s="56" t="s">
        <v>120</v>
      </c>
      <c r="D378" s="47" t="s">
        <v>121</v>
      </c>
      <c r="E378" s="57" t="s">
        <v>9</v>
      </c>
      <c r="F378" s="47">
        <v>22.2</v>
      </c>
      <c r="G378" s="304"/>
      <c r="H378" s="360">
        <f t="shared" si="40"/>
        <v>0</v>
      </c>
      <c r="I378" s="360">
        <f t="shared" si="45"/>
        <v>0</v>
      </c>
      <c r="J378" s="9"/>
    </row>
    <row r="379" spans="1:10" ht="15.75" thickBot="1" x14ac:dyDescent="0.3">
      <c r="A379" t="s">
        <v>290</v>
      </c>
      <c r="B379" s="114">
        <v>250</v>
      </c>
      <c r="C379" s="56" t="s">
        <v>120</v>
      </c>
      <c r="D379" s="47" t="s">
        <v>121</v>
      </c>
      <c r="E379" s="57" t="s">
        <v>9</v>
      </c>
      <c r="F379" s="47">
        <v>22.2</v>
      </c>
      <c r="G379" s="304"/>
      <c r="H379" s="360">
        <f t="shared" si="40"/>
        <v>0</v>
      </c>
      <c r="I379" s="360">
        <f t="shared" si="45"/>
        <v>0</v>
      </c>
      <c r="J379" s="9"/>
    </row>
    <row r="380" spans="1:10" ht="15.75" thickBot="1" x14ac:dyDescent="0.3">
      <c r="A380" t="s">
        <v>290</v>
      </c>
      <c r="B380" s="114">
        <v>251</v>
      </c>
      <c r="C380" s="56" t="s">
        <v>120</v>
      </c>
      <c r="D380" s="47" t="s">
        <v>121</v>
      </c>
      <c r="E380" s="57" t="s">
        <v>9</v>
      </c>
      <c r="F380" s="47">
        <v>22.2</v>
      </c>
      <c r="G380" s="304"/>
      <c r="H380" s="360">
        <f t="shared" si="40"/>
        <v>0</v>
      </c>
      <c r="I380" s="360">
        <f t="shared" si="45"/>
        <v>0</v>
      </c>
      <c r="J380" s="9"/>
    </row>
    <row r="381" spans="1:10" ht="15.75" thickBot="1" x14ac:dyDescent="0.3">
      <c r="A381" t="s">
        <v>290</v>
      </c>
      <c r="B381" s="114">
        <v>252</v>
      </c>
      <c r="C381" s="56" t="s">
        <v>120</v>
      </c>
      <c r="D381" s="47" t="s">
        <v>121</v>
      </c>
      <c r="E381" s="57" t="s">
        <v>9</v>
      </c>
      <c r="F381" s="47">
        <v>22.2</v>
      </c>
      <c r="G381" s="304"/>
      <c r="H381" s="360">
        <f t="shared" si="40"/>
        <v>0</v>
      </c>
      <c r="I381" s="360">
        <f t="shared" si="45"/>
        <v>0</v>
      </c>
      <c r="J381" s="9"/>
    </row>
    <row r="382" spans="1:10" ht="15.75" thickBot="1" x14ac:dyDescent="0.3">
      <c r="A382" t="s">
        <v>290</v>
      </c>
      <c r="B382" s="114">
        <v>253</v>
      </c>
      <c r="C382" s="56" t="s">
        <v>120</v>
      </c>
      <c r="D382" s="47" t="s">
        <v>121</v>
      </c>
      <c r="E382" s="57" t="s">
        <v>9</v>
      </c>
      <c r="F382" s="47">
        <v>43</v>
      </c>
      <c r="G382" s="304"/>
      <c r="H382" s="360">
        <f t="shared" si="40"/>
        <v>0</v>
      </c>
      <c r="I382" s="360">
        <f t="shared" si="45"/>
        <v>0</v>
      </c>
      <c r="J382" s="9"/>
    </row>
    <row r="383" spans="1:10" ht="15.75" thickBot="1" x14ac:dyDescent="0.3">
      <c r="A383" t="s">
        <v>290</v>
      </c>
      <c r="B383" s="114">
        <v>255</v>
      </c>
      <c r="C383" s="56" t="s">
        <v>120</v>
      </c>
      <c r="D383" s="47" t="s">
        <v>121</v>
      </c>
      <c r="E383" s="57" t="s">
        <v>9</v>
      </c>
      <c r="F383" s="47">
        <v>22.9</v>
      </c>
      <c r="G383" s="304"/>
      <c r="H383" s="360">
        <f t="shared" si="40"/>
        <v>0</v>
      </c>
      <c r="I383" s="360">
        <f t="shared" si="45"/>
        <v>0</v>
      </c>
      <c r="J383" s="9"/>
    </row>
    <row r="384" spans="1:10" ht="15.75" thickBot="1" x14ac:dyDescent="0.3">
      <c r="A384" t="s">
        <v>290</v>
      </c>
      <c r="B384" s="114">
        <v>256</v>
      </c>
      <c r="C384" s="56" t="s">
        <v>120</v>
      </c>
      <c r="D384" s="47" t="s">
        <v>121</v>
      </c>
      <c r="E384" s="57" t="s">
        <v>9</v>
      </c>
      <c r="F384" s="47">
        <v>22.9</v>
      </c>
      <c r="G384" s="304"/>
      <c r="H384" s="360">
        <f t="shared" si="40"/>
        <v>0</v>
      </c>
      <c r="I384" s="360">
        <f t="shared" si="45"/>
        <v>0</v>
      </c>
      <c r="J384" s="9"/>
    </row>
    <row r="385" spans="1:10" ht="15.75" thickBot="1" x14ac:dyDescent="0.3">
      <c r="A385" t="s">
        <v>290</v>
      </c>
      <c r="B385" s="114">
        <v>257</v>
      </c>
      <c r="C385" s="56" t="s">
        <v>120</v>
      </c>
      <c r="D385" s="47" t="s">
        <v>121</v>
      </c>
      <c r="E385" s="57" t="s">
        <v>9</v>
      </c>
      <c r="F385" s="47">
        <v>32.24</v>
      </c>
      <c r="G385" s="304"/>
      <c r="H385" s="360">
        <f t="shared" si="40"/>
        <v>0</v>
      </c>
      <c r="I385" s="360">
        <f t="shared" si="45"/>
        <v>0</v>
      </c>
      <c r="J385" s="9"/>
    </row>
    <row r="386" spans="1:10" ht="15.75" thickBot="1" x14ac:dyDescent="0.3">
      <c r="A386" t="s">
        <v>290</v>
      </c>
      <c r="B386" s="114">
        <v>258</v>
      </c>
      <c r="C386" s="56" t="s">
        <v>125</v>
      </c>
      <c r="D386" s="47" t="s">
        <v>124</v>
      </c>
      <c r="E386" s="56" t="s">
        <v>11</v>
      </c>
      <c r="F386" s="47">
        <v>12</v>
      </c>
      <c r="G386" s="304"/>
      <c r="H386" s="360">
        <f t="shared" si="40"/>
        <v>0</v>
      </c>
      <c r="I386" s="360">
        <f>H386*22</f>
        <v>0</v>
      </c>
      <c r="J386" s="9"/>
    </row>
    <row r="387" spans="1:10" ht="15.75" thickBot="1" x14ac:dyDescent="0.3">
      <c r="A387" t="s">
        <v>290</v>
      </c>
      <c r="B387" s="114" t="s">
        <v>139</v>
      </c>
      <c r="C387" s="56" t="s">
        <v>139</v>
      </c>
      <c r="D387" s="47" t="s">
        <v>131</v>
      </c>
      <c r="E387" s="56" t="s">
        <v>11</v>
      </c>
      <c r="F387" s="47">
        <v>360</v>
      </c>
      <c r="G387" s="304"/>
      <c r="H387" s="360">
        <f t="shared" si="40"/>
        <v>0</v>
      </c>
      <c r="I387" s="360">
        <f t="shared" ref="I387:I390" si="46">H387*22</f>
        <v>0</v>
      </c>
      <c r="J387" s="9"/>
    </row>
    <row r="388" spans="1:10" ht="15.75" thickBot="1" x14ac:dyDescent="0.3">
      <c r="A388" t="s">
        <v>290</v>
      </c>
      <c r="B388" s="114" t="s">
        <v>139</v>
      </c>
      <c r="C388" s="56" t="s">
        <v>139</v>
      </c>
      <c r="D388" s="47" t="s">
        <v>127</v>
      </c>
      <c r="E388" s="56" t="s">
        <v>11</v>
      </c>
      <c r="F388" s="47">
        <v>14</v>
      </c>
      <c r="G388" s="304"/>
      <c r="H388" s="360">
        <f t="shared" si="40"/>
        <v>0</v>
      </c>
      <c r="I388" s="360">
        <f t="shared" si="46"/>
        <v>0</v>
      </c>
      <c r="J388" s="9"/>
    </row>
    <row r="389" spans="1:10" ht="15.75" thickBot="1" x14ac:dyDescent="0.3">
      <c r="A389" t="s">
        <v>290</v>
      </c>
      <c r="B389" s="114" t="s">
        <v>143</v>
      </c>
      <c r="C389" s="56" t="s">
        <v>144</v>
      </c>
      <c r="D389" s="47" t="s">
        <v>131</v>
      </c>
      <c r="E389" s="56" t="s">
        <v>11</v>
      </c>
      <c r="F389" s="47">
        <v>24</v>
      </c>
      <c r="G389" s="304"/>
      <c r="H389" s="360">
        <f t="shared" si="40"/>
        <v>0</v>
      </c>
      <c r="I389" s="360">
        <f t="shared" si="46"/>
        <v>0</v>
      </c>
      <c r="J389" s="9"/>
    </row>
    <row r="390" spans="1:10" ht="15.75" thickBot="1" x14ac:dyDescent="0.3">
      <c r="A390" t="s">
        <v>290</v>
      </c>
      <c r="B390" s="114" t="s">
        <v>145</v>
      </c>
      <c r="C390" s="56" t="s">
        <v>146</v>
      </c>
      <c r="D390" s="47" t="s">
        <v>131</v>
      </c>
      <c r="E390" s="56" t="s">
        <v>11</v>
      </c>
      <c r="F390" s="47">
        <v>112</v>
      </c>
      <c r="G390" s="304"/>
      <c r="H390" s="360">
        <f t="shared" si="40"/>
        <v>0</v>
      </c>
      <c r="I390" s="360">
        <f t="shared" si="46"/>
        <v>0</v>
      </c>
      <c r="J390" s="9"/>
    </row>
    <row r="391" spans="1:10" ht="15.75" thickBot="1" x14ac:dyDescent="0.3">
      <c r="A391" t="s">
        <v>290</v>
      </c>
      <c r="B391" s="13"/>
      <c r="C391" s="13"/>
      <c r="D391" s="13"/>
      <c r="E391" s="13"/>
      <c r="F391" s="13"/>
      <c r="G391" s="13"/>
      <c r="H391" s="346" t="s">
        <v>14</v>
      </c>
      <c r="I391" s="346">
        <f>SUM(I334:I390)</f>
        <v>0</v>
      </c>
      <c r="J391" s="9"/>
    </row>
    <row r="392" spans="1:10" ht="15.75" x14ac:dyDescent="0.25">
      <c r="A392" t="s">
        <v>290</v>
      </c>
      <c r="B392" s="58" t="s">
        <v>147</v>
      </c>
      <c r="C392" s="13"/>
      <c r="D392" s="13"/>
      <c r="E392" s="13"/>
      <c r="F392" s="13"/>
      <c r="G392" s="13"/>
      <c r="H392" s="13"/>
      <c r="I392" s="9"/>
      <c r="J392" s="9"/>
    </row>
    <row r="393" spans="1:10" x14ac:dyDescent="0.25">
      <c r="A393" t="s">
        <v>290</v>
      </c>
      <c r="B393" s="13"/>
      <c r="C393" s="13"/>
      <c r="D393" s="13"/>
      <c r="E393" s="13"/>
      <c r="F393" s="13"/>
      <c r="G393" s="13"/>
      <c r="H393" s="13"/>
      <c r="I393" s="9"/>
      <c r="J393" s="9"/>
    </row>
    <row r="394" spans="1:10" ht="16.5" thickBot="1" x14ac:dyDescent="0.3">
      <c r="A394" t="s">
        <v>290</v>
      </c>
      <c r="B394" s="44" t="s">
        <v>148</v>
      </c>
      <c r="C394" s="13"/>
      <c r="D394" s="13"/>
      <c r="E394" s="13"/>
      <c r="F394" s="13"/>
      <c r="G394" s="13"/>
      <c r="H394" s="13"/>
      <c r="I394" s="9"/>
      <c r="J394" s="9"/>
    </row>
    <row r="395" spans="1:10" ht="44.25" thickBot="1" x14ac:dyDescent="0.3">
      <c r="A395" t="s">
        <v>290</v>
      </c>
      <c r="B395" s="59" t="s">
        <v>149</v>
      </c>
      <c r="C395" s="60" t="s">
        <v>96</v>
      </c>
      <c r="D395" s="60" t="s">
        <v>97</v>
      </c>
      <c r="E395" s="60" t="s">
        <v>150</v>
      </c>
      <c r="F395" s="46" t="s">
        <v>3</v>
      </c>
      <c r="G395" s="16" t="s">
        <v>4</v>
      </c>
      <c r="H395" s="17" t="s">
        <v>7</v>
      </c>
      <c r="I395" s="9"/>
      <c r="J395" s="9"/>
    </row>
    <row r="396" spans="1:10" ht="15.75" thickBot="1" x14ac:dyDescent="0.3">
      <c r="A396" t="s">
        <v>290</v>
      </c>
      <c r="B396" s="49" t="s">
        <v>151</v>
      </c>
      <c r="C396" s="50" t="s">
        <v>152</v>
      </c>
      <c r="D396" s="57" t="s">
        <v>9</v>
      </c>
      <c r="E396" s="47">
        <v>672</v>
      </c>
      <c r="F396" s="304"/>
      <c r="G396" s="360">
        <f>F396*E396</f>
        <v>0</v>
      </c>
      <c r="H396" s="360">
        <f>G396*13</f>
        <v>0</v>
      </c>
      <c r="I396" s="9"/>
      <c r="J396" s="9"/>
    </row>
    <row r="397" spans="1:10" ht="15.75" thickBot="1" x14ac:dyDescent="0.3">
      <c r="A397" t="s">
        <v>290</v>
      </c>
      <c r="B397" s="49" t="s">
        <v>118</v>
      </c>
      <c r="C397" s="50" t="s">
        <v>107</v>
      </c>
      <c r="D397" s="50" t="s">
        <v>103</v>
      </c>
      <c r="E397" s="47">
        <v>177</v>
      </c>
      <c r="F397" s="304"/>
      <c r="G397" s="360">
        <f t="shared" ref="G397:G402" si="47">F397*E397</f>
        <v>0</v>
      </c>
      <c r="H397" s="360">
        <f>G397*22</f>
        <v>0</v>
      </c>
      <c r="I397" s="9"/>
      <c r="J397" s="9"/>
    </row>
    <row r="398" spans="1:10" ht="15.75" thickBot="1" x14ac:dyDescent="0.3">
      <c r="A398" t="s">
        <v>290</v>
      </c>
      <c r="B398" s="49" t="s">
        <v>153</v>
      </c>
      <c r="C398" s="50" t="s">
        <v>102</v>
      </c>
      <c r="D398" s="50" t="s">
        <v>103</v>
      </c>
      <c r="E398" s="47">
        <v>55</v>
      </c>
      <c r="F398" s="304"/>
      <c r="G398" s="360">
        <f t="shared" si="47"/>
        <v>0</v>
      </c>
      <c r="H398" s="360">
        <f t="shared" ref="H398:H402" si="48">G398*22</f>
        <v>0</v>
      </c>
      <c r="I398" s="9"/>
      <c r="J398" s="9"/>
    </row>
    <row r="399" spans="1:10" ht="29.25" thickBot="1" x14ac:dyDescent="0.3">
      <c r="A399" t="s">
        <v>290</v>
      </c>
      <c r="B399" s="49" t="s">
        <v>154</v>
      </c>
      <c r="C399" s="50" t="s">
        <v>102</v>
      </c>
      <c r="D399" s="50" t="s">
        <v>103</v>
      </c>
      <c r="E399" s="47">
        <v>36</v>
      </c>
      <c r="F399" s="304"/>
      <c r="G399" s="360">
        <f t="shared" si="47"/>
        <v>0</v>
      </c>
      <c r="H399" s="360">
        <f t="shared" si="48"/>
        <v>0</v>
      </c>
      <c r="I399" s="9"/>
      <c r="J399" s="9"/>
    </row>
    <row r="400" spans="1:10" ht="29.25" thickBot="1" x14ac:dyDescent="0.3">
      <c r="A400" t="s">
        <v>290</v>
      </c>
      <c r="B400" s="49" t="s">
        <v>155</v>
      </c>
      <c r="C400" s="50" t="s">
        <v>102</v>
      </c>
      <c r="D400" s="50" t="s">
        <v>103</v>
      </c>
      <c r="E400" s="47">
        <v>12</v>
      </c>
      <c r="F400" s="304"/>
      <c r="G400" s="360">
        <f t="shared" si="47"/>
        <v>0</v>
      </c>
      <c r="H400" s="360">
        <f t="shared" si="48"/>
        <v>0</v>
      </c>
      <c r="I400" s="9"/>
      <c r="J400" s="9"/>
    </row>
    <row r="401" spans="1:10" ht="29.25" thickBot="1" x14ac:dyDescent="0.3">
      <c r="A401" t="s">
        <v>290</v>
      </c>
      <c r="B401" s="49" t="s">
        <v>156</v>
      </c>
      <c r="C401" s="50" t="s">
        <v>102</v>
      </c>
      <c r="D401" s="50" t="s">
        <v>103</v>
      </c>
      <c r="E401" s="47">
        <v>4</v>
      </c>
      <c r="F401" s="304"/>
      <c r="G401" s="360">
        <f t="shared" si="47"/>
        <v>0</v>
      </c>
      <c r="H401" s="360">
        <f t="shared" si="48"/>
        <v>0</v>
      </c>
      <c r="I401" s="9"/>
      <c r="J401" s="9"/>
    </row>
    <row r="402" spans="1:10" ht="15.75" thickBot="1" x14ac:dyDescent="0.3">
      <c r="A402" t="s">
        <v>290</v>
      </c>
      <c r="B402" s="49" t="s">
        <v>157</v>
      </c>
      <c r="C402" s="50" t="s">
        <v>102</v>
      </c>
      <c r="D402" s="50" t="s">
        <v>103</v>
      </c>
      <c r="E402" s="47">
        <v>4</v>
      </c>
      <c r="F402" s="304"/>
      <c r="G402" s="360">
        <f t="shared" si="47"/>
        <v>0</v>
      </c>
      <c r="H402" s="360">
        <f t="shared" si="48"/>
        <v>0</v>
      </c>
      <c r="I402" s="9"/>
      <c r="J402" s="9"/>
    </row>
    <row r="403" spans="1:10" ht="15.75" thickBot="1" x14ac:dyDescent="0.3">
      <c r="A403" t="s">
        <v>290</v>
      </c>
      <c r="B403" s="54"/>
      <c r="C403" s="54"/>
      <c r="D403" s="54"/>
      <c r="E403" s="55"/>
      <c r="F403" s="13"/>
      <c r="G403" s="346" t="s">
        <v>14</v>
      </c>
      <c r="H403" s="346">
        <f>SUM(H396:H402)</f>
        <v>0</v>
      </c>
      <c r="I403" s="9"/>
      <c r="J403" s="9"/>
    </row>
    <row r="404" spans="1:10" ht="16.5" thickBot="1" x14ac:dyDescent="0.3">
      <c r="A404" t="s">
        <v>290</v>
      </c>
      <c r="B404" s="44" t="s">
        <v>158</v>
      </c>
      <c r="C404" s="13"/>
      <c r="D404" s="13"/>
      <c r="E404" s="13"/>
      <c r="F404" s="7"/>
      <c r="G404" s="13"/>
      <c r="H404" s="13"/>
      <c r="I404" s="9"/>
      <c r="J404" s="9"/>
    </row>
    <row r="405" spans="1:10" ht="44.25" thickBot="1" x14ac:dyDescent="0.3">
      <c r="A405" t="s">
        <v>290</v>
      </c>
      <c r="B405" s="59" t="s">
        <v>149</v>
      </c>
      <c r="C405" s="60" t="s">
        <v>96</v>
      </c>
      <c r="D405" s="60" t="s">
        <v>97</v>
      </c>
      <c r="E405" s="60" t="s">
        <v>150</v>
      </c>
      <c r="F405" s="46" t="s">
        <v>3</v>
      </c>
      <c r="G405" s="350" t="s">
        <v>4</v>
      </c>
      <c r="H405" s="350" t="s">
        <v>7</v>
      </c>
      <c r="I405" s="9"/>
      <c r="J405" s="9"/>
    </row>
    <row r="406" spans="1:10" ht="15.75" thickBot="1" x14ac:dyDescent="0.3">
      <c r="A406" t="s">
        <v>290</v>
      </c>
      <c r="B406" s="49" t="s">
        <v>17</v>
      </c>
      <c r="C406" s="50" t="s">
        <v>102</v>
      </c>
      <c r="D406" s="50" t="s">
        <v>159</v>
      </c>
      <c r="E406" s="47">
        <v>9</v>
      </c>
      <c r="F406" s="304"/>
      <c r="G406" s="360">
        <f>F406*E406</f>
        <v>0</v>
      </c>
      <c r="H406" s="360">
        <f>G406*8</f>
        <v>0</v>
      </c>
      <c r="I406" s="9"/>
      <c r="J406" s="9"/>
    </row>
    <row r="407" spans="1:10" ht="15.75" thickBot="1" x14ac:dyDescent="0.3">
      <c r="A407" t="s">
        <v>290</v>
      </c>
      <c r="B407" s="53"/>
      <c r="C407" s="13"/>
      <c r="D407" s="13"/>
      <c r="E407" s="13"/>
      <c r="F407" s="7"/>
      <c r="G407" s="346" t="s">
        <v>14</v>
      </c>
      <c r="H407" s="346">
        <f>SUM(H406)</f>
        <v>0</v>
      </c>
      <c r="I407" s="9"/>
      <c r="J407" s="9"/>
    </row>
    <row r="408" spans="1:10" ht="16.5" thickBot="1" x14ac:dyDescent="0.3">
      <c r="A408" t="s">
        <v>290</v>
      </c>
      <c r="B408" s="44" t="s">
        <v>160</v>
      </c>
      <c r="C408" s="13"/>
      <c r="D408" s="13"/>
      <c r="E408" s="13"/>
      <c r="F408" s="7"/>
      <c r="G408" s="351"/>
      <c r="H408" s="351"/>
      <c r="I408" s="9"/>
      <c r="J408" s="9"/>
    </row>
    <row r="409" spans="1:10" ht="44.25" thickBot="1" x14ac:dyDescent="0.3">
      <c r="A409" t="s">
        <v>290</v>
      </c>
      <c r="B409" s="59" t="s">
        <v>149</v>
      </c>
      <c r="C409" s="60" t="s">
        <v>96</v>
      </c>
      <c r="D409" s="60" t="s">
        <v>97</v>
      </c>
      <c r="E409" s="60" t="s">
        <v>150</v>
      </c>
      <c r="F409" s="46" t="s">
        <v>3</v>
      </c>
      <c r="G409" s="350" t="s">
        <v>4</v>
      </c>
      <c r="H409" s="350" t="s">
        <v>7</v>
      </c>
      <c r="I409" s="9"/>
      <c r="J409" s="9"/>
    </row>
    <row r="410" spans="1:10" ht="15.75" thickBot="1" x14ac:dyDescent="0.3">
      <c r="A410" t="s">
        <v>290</v>
      </c>
      <c r="B410" s="49" t="s">
        <v>21</v>
      </c>
      <c r="C410" s="50" t="s">
        <v>161</v>
      </c>
      <c r="D410" s="57" t="s">
        <v>9</v>
      </c>
      <c r="E410" s="47">
        <v>40</v>
      </c>
      <c r="F410" s="304"/>
      <c r="G410" s="360">
        <f>F410*E410</f>
        <v>0</v>
      </c>
      <c r="H410" s="360">
        <f>G410*13</f>
        <v>0</v>
      </c>
      <c r="I410" s="9"/>
      <c r="J410" s="9"/>
    </row>
    <row r="411" spans="1:10" ht="15.75" thickBot="1" x14ac:dyDescent="0.3">
      <c r="A411" t="s">
        <v>290</v>
      </c>
      <c r="B411" s="49" t="s">
        <v>162</v>
      </c>
      <c r="C411" s="50" t="s">
        <v>161</v>
      </c>
      <c r="D411" s="50" t="s">
        <v>103</v>
      </c>
      <c r="E411" s="47">
        <v>20</v>
      </c>
      <c r="F411" s="304"/>
      <c r="G411" s="360">
        <f t="shared" ref="G411:G413" si="49">F411*E411</f>
        <v>0</v>
      </c>
      <c r="H411" s="360">
        <f>G411*22</f>
        <v>0</v>
      </c>
      <c r="I411" s="9"/>
      <c r="J411" s="9"/>
    </row>
    <row r="412" spans="1:10" ht="15.75" thickBot="1" x14ac:dyDescent="0.3">
      <c r="A412" t="s">
        <v>290</v>
      </c>
      <c r="B412" s="49" t="s">
        <v>17</v>
      </c>
      <c r="C412" s="50" t="s">
        <v>161</v>
      </c>
      <c r="D412" s="50" t="s">
        <v>103</v>
      </c>
      <c r="E412" s="47">
        <v>10</v>
      </c>
      <c r="F412" s="304"/>
      <c r="G412" s="360">
        <f t="shared" si="49"/>
        <v>0</v>
      </c>
      <c r="H412" s="360">
        <f t="shared" ref="H412:H413" si="50">G412*22</f>
        <v>0</v>
      </c>
      <c r="I412" s="9"/>
      <c r="J412" s="9"/>
    </row>
    <row r="413" spans="1:10" ht="15.75" thickBot="1" x14ac:dyDescent="0.3">
      <c r="A413" t="s">
        <v>290</v>
      </c>
      <c r="B413" s="49" t="s">
        <v>37</v>
      </c>
      <c r="C413" s="50" t="s">
        <v>161</v>
      </c>
      <c r="D413" s="50" t="s">
        <v>103</v>
      </c>
      <c r="E413" s="47">
        <v>14</v>
      </c>
      <c r="F413" s="304"/>
      <c r="G413" s="360">
        <f t="shared" si="49"/>
        <v>0</v>
      </c>
      <c r="H413" s="360">
        <f t="shared" si="50"/>
        <v>0</v>
      </c>
      <c r="I413" s="9"/>
      <c r="J413" s="9"/>
    </row>
    <row r="414" spans="1:10" ht="15.75" thickBot="1" x14ac:dyDescent="0.3">
      <c r="A414" t="s">
        <v>290</v>
      </c>
      <c r="B414" s="54"/>
      <c r="C414" s="54"/>
      <c r="D414" s="54"/>
      <c r="E414" s="55"/>
      <c r="F414" s="7"/>
      <c r="G414" s="346" t="s">
        <v>14</v>
      </c>
      <c r="H414" s="346">
        <f>SUM(H410:H413)</f>
        <v>0</v>
      </c>
      <c r="I414" s="9"/>
      <c r="J414" s="9"/>
    </row>
    <row r="415" spans="1:10" ht="16.5" thickBot="1" x14ac:dyDescent="0.3">
      <c r="A415" t="s">
        <v>290</v>
      </c>
      <c r="B415" s="44" t="s">
        <v>163</v>
      </c>
      <c r="C415" s="13"/>
      <c r="D415" s="13"/>
      <c r="E415" s="13"/>
      <c r="F415" s="7"/>
      <c r="G415" s="351"/>
      <c r="H415" s="351"/>
      <c r="I415" s="9"/>
      <c r="J415" s="9"/>
    </row>
    <row r="416" spans="1:10" ht="44.25" thickBot="1" x14ac:dyDescent="0.3">
      <c r="A416" t="s">
        <v>290</v>
      </c>
      <c r="B416" s="61" t="s">
        <v>149</v>
      </c>
      <c r="C416" s="62" t="s">
        <v>96</v>
      </c>
      <c r="D416" s="62" t="s">
        <v>97</v>
      </c>
      <c r="E416" s="62" t="s">
        <v>150</v>
      </c>
      <c r="F416" s="46" t="s">
        <v>3</v>
      </c>
      <c r="G416" s="350" t="s">
        <v>4</v>
      </c>
      <c r="H416" s="350" t="s">
        <v>7</v>
      </c>
      <c r="I416" s="9"/>
      <c r="J416" s="9"/>
    </row>
    <row r="417" spans="1:10" ht="15.75" thickBot="1" x14ac:dyDescent="0.3">
      <c r="A417" t="s">
        <v>290</v>
      </c>
      <c r="B417" s="63" t="s">
        <v>164</v>
      </c>
      <c r="C417" s="56" t="s">
        <v>161</v>
      </c>
      <c r="D417" s="56" t="s">
        <v>103</v>
      </c>
      <c r="E417" s="47">
        <v>27</v>
      </c>
      <c r="F417" s="304"/>
      <c r="G417" s="360">
        <f>E417*F417</f>
        <v>0</v>
      </c>
      <c r="H417" s="360">
        <f>G417*22</f>
        <v>0</v>
      </c>
      <c r="I417" s="9"/>
      <c r="J417" s="9"/>
    </row>
    <row r="418" spans="1:10" ht="15.75" thickBot="1" x14ac:dyDescent="0.3">
      <c r="A418" t="s">
        <v>290</v>
      </c>
      <c r="B418" s="63" t="s">
        <v>165</v>
      </c>
      <c r="C418" s="56" t="s">
        <v>161</v>
      </c>
      <c r="D418" s="56" t="s">
        <v>103</v>
      </c>
      <c r="E418" s="47">
        <v>6</v>
      </c>
      <c r="F418" s="304"/>
      <c r="G418" s="360">
        <f t="shared" ref="G418:G419" si="51">E418*F418</f>
        <v>0</v>
      </c>
      <c r="H418" s="360">
        <f t="shared" ref="H418:H419" si="52">G418*22</f>
        <v>0</v>
      </c>
      <c r="I418" s="9"/>
      <c r="J418" s="9"/>
    </row>
    <row r="419" spans="1:10" ht="15.75" thickBot="1" x14ac:dyDescent="0.3">
      <c r="A419" t="s">
        <v>290</v>
      </c>
      <c r="B419" s="63" t="s">
        <v>17</v>
      </c>
      <c r="C419" s="56" t="s">
        <v>161</v>
      </c>
      <c r="D419" s="56" t="s">
        <v>103</v>
      </c>
      <c r="E419" s="47">
        <v>12</v>
      </c>
      <c r="F419" s="304"/>
      <c r="G419" s="360">
        <f t="shared" si="51"/>
        <v>0</v>
      </c>
      <c r="H419" s="360">
        <f t="shared" si="52"/>
        <v>0</v>
      </c>
      <c r="I419" s="9"/>
      <c r="J419" s="9"/>
    </row>
    <row r="420" spans="1:10" ht="15.75" thickBot="1" x14ac:dyDescent="0.3">
      <c r="A420" t="s">
        <v>290</v>
      </c>
      <c r="B420" s="64"/>
      <c r="C420" s="64"/>
      <c r="D420" s="64"/>
      <c r="E420" s="55"/>
      <c r="F420" s="65"/>
      <c r="G420" s="346" t="s">
        <v>14</v>
      </c>
      <c r="H420" s="346">
        <f>SUM(H417:H419)</f>
        <v>0</v>
      </c>
      <c r="I420" s="9"/>
      <c r="J420" s="9"/>
    </row>
    <row r="421" spans="1:10" ht="16.5" thickBot="1" x14ac:dyDescent="0.3">
      <c r="A421" t="s">
        <v>290</v>
      </c>
      <c r="B421" s="44" t="s">
        <v>166</v>
      </c>
      <c r="C421" s="13"/>
      <c r="D421" s="13"/>
      <c r="E421" s="13"/>
      <c r="F421" s="7"/>
      <c r="G421" s="351"/>
      <c r="H421" s="351"/>
      <c r="I421" s="9"/>
      <c r="J421" s="9"/>
    </row>
    <row r="422" spans="1:10" ht="44.25" thickBot="1" x14ac:dyDescent="0.3">
      <c r="A422" t="s">
        <v>290</v>
      </c>
      <c r="B422" s="59" t="s">
        <v>149</v>
      </c>
      <c r="C422" s="60" t="s">
        <v>96</v>
      </c>
      <c r="D422" s="60" t="s">
        <v>97</v>
      </c>
      <c r="E422" s="60" t="s">
        <v>150</v>
      </c>
      <c r="F422" s="46" t="s">
        <v>3</v>
      </c>
      <c r="G422" s="350" t="s">
        <v>4</v>
      </c>
      <c r="H422" s="350" t="s">
        <v>7</v>
      </c>
      <c r="I422" s="9"/>
      <c r="J422" s="9"/>
    </row>
    <row r="423" spans="1:10" ht="15.75" thickBot="1" x14ac:dyDescent="0.3">
      <c r="A423" t="s">
        <v>290</v>
      </c>
      <c r="B423" s="49" t="s">
        <v>21</v>
      </c>
      <c r="C423" s="50" t="s">
        <v>161</v>
      </c>
      <c r="D423" s="57" t="s">
        <v>9</v>
      </c>
      <c r="E423" s="47">
        <v>18</v>
      </c>
      <c r="F423" s="304"/>
      <c r="G423" s="360">
        <f>F423*E423</f>
        <v>0</v>
      </c>
      <c r="H423" s="360">
        <f>G423*13</f>
        <v>0</v>
      </c>
      <c r="I423" s="9"/>
      <c r="J423" s="9"/>
    </row>
    <row r="424" spans="1:10" ht="15.75" thickBot="1" x14ac:dyDescent="0.3">
      <c r="A424" t="s">
        <v>290</v>
      </c>
      <c r="B424" s="49" t="s">
        <v>17</v>
      </c>
      <c r="C424" s="50" t="s">
        <v>161</v>
      </c>
      <c r="D424" s="50" t="s">
        <v>103</v>
      </c>
      <c r="E424" s="47">
        <v>3</v>
      </c>
      <c r="F424" s="304"/>
      <c r="G424" s="360">
        <f>F424*E424</f>
        <v>0</v>
      </c>
      <c r="H424" s="360">
        <f>G424*22</f>
        <v>0</v>
      </c>
      <c r="I424" s="9"/>
      <c r="J424" s="9"/>
    </row>
    <row r="425" spans="1:10" ht="15.75" thickBot="1" x14ac:dyDescent="0.3">
      <c r="A425" t="s">
        <v>290</v>
      </c>
      <c r="B425" s="53"/>
      <c r="C425" s="13"/>
      <c r="D425" s="13"/>
      <c r="E425" s="13"/>
      <c r="F425" s="7"/>
      <c r="G425" s="346" t="s">
        <v>14</v>
      </c>
      <c r="H425" s="346">
        <f>SUM(H423:H424)</f>
        <v>0</v>
      </c>
      <c r="I425" s="9"/>
      <c r="J425" s="9"/>
    </row>
    <row r="426" spans="1:10" ht="16.5" thickBot="1" x14ac:dyDescent="0.3">
      <c r="A426" t="s">
        <v>290</v>
      </c>
      <c r="B426" s="44" t="s">
        <v>167</v>
      </c>
      <c r="C426" s="13"/>
      <c r="D426" s="13"/>
      <c r="E426" s="13"/>
      <c r="F426" s="7"/>
      <c r="G426" s="351"/>
      <c r="H426" s="351"/>
      <c r="I426" s="9"/>
      <c r="J426" s="9"/>
    </row>
    <row r="427" spans="1:10" ht="44.25" thickBot="1" x14ac:dyDescent="0.3">
      <c r="A427" t="s">
        <v>290</v>
      </c>
      <c r="B427" s="59" t="s">
        <v>149</v>
      </c>
      <c r="C427" s="60" t="s">
        <v>96</v>
      </c>
      <c r="D427" s="60" t="s">
        <v>97</v>
      </c>
      <c r="E427" s="60" t="s">
        <v>150</v>
      </c>
      <c r="F427" s="46" t="s">
        <v>3</v>
      </c>
      <c r="G427" s="350" t="s">
        <v>4</v>
      </c>
      <c r="H427" s="350" t="s">
        <v>7</v>
      </c>
      <c r="I427" s="9"/>
      <c r="J427" s="9"/>
    </row>
    <row r="428" spans="1:10" ht="15.75" thickBot="1" x14ac:dyDescent="0.3">
      <c r="A428" t="s">
        <v>290</v>
      </c>
      <c r="B428" s="49" t="s">
        <v>168</v>
      </c>
      <c r="C428" s="50" t="s">
        <v>102</v>
      </c>
      <c r="D428" s="50" t="s">
        <v>103</v>
      </c>
      <c r="E428" s="47">
        <v>193</v>
      </c>
      <c r="F428" s="304"/>
      <c r="G428" s="360">
        <f>F428*E428</f>
        <v>0</v>
      </c>
      <c r="H428" s="360">
        <f>G428*22</f>
        <v>0</v>
      </c>
      <c r="I428" s="9"/>
      <c r="J428" s="9"/>
    </row>
    <row r="429" spans="1:10" ht="15.75" thickBot="1" x14ac:dyDescent="0.3">
      <c r="A429" t="s">
        <v>290</v>
      </c>
      <c r="B429" s="49" t="s">
        <v>151</v>
      </c>
      <c r="C429" s="50" t="s">
        <v>152</v>
      </c>
      <c r="D429" s="57" t="s">
        <v>9</v>
      </c>
      <c r="E429" s="47">
        <v>206</v>
      </c>
      <c r="F429" s="304"/>
      <c r="G429" s="360">
        <f t="shared" ref="G429:G433" si="53">F429*E429</f>
        <v>0</v>
      </c>
      <c r="H429" s="360">
        <f>G429*13</f>
        <v>0</v>
      </c>
      <c r="I429" s="9"/>
      <c r="J429" s="9"/>
    </row>
    <row r="430" spans="1:10" ht="15.75" thickBot="1" x14ac:dyDescent="0.3">
      <c r="A430" t="s">
        <v>290</v>
      </c>
      <c r="B430" s="49" t="s">
        <v>38</v>
      </c>
      <c r="C430" s="50" t="s">
        <v>169</v>
      </c>
      <c r="D430" s="50" t="s">
        <v>103</v>
      </c>
      <c r="E430" s="47">
        <v>51</v>
      </c>
      <c r="F430" s="304"/>
      <c r="G430" s="360">
        <f t="shared" si="53"/>
        <v>0</v>
      </c>
      <c r="H430" s="360">
        <f>G430*22</f>
        <v>0</v>
      </c>
      <c r="I430" s="9"/>
      <c r="J430" s="9"/>
    </row>
    <row r="431" spans="1:10" ht="15.75" thickBot="1" x14ac:dyDescent="0.3">
      <c r="A431" t="s">
        <v>290</v>
      </c>
      <c r="B431" s="49" t="s">
        <v>170</v>
      </c>
      <c r="C431" s="50" t="s">
        <v>102</v>
      </c>
      <c r="D431" s="50" t="s">
        <v>103</v>
      </c>
      <c r="E431" s="47">
        <v>10</v>
      </c>
      <c r="F431" s="304"/>
      <c r="G431" s="360">
        <f t="shared" si="53"/>
        <v>0</v>
      </c>
      <c r="H431" s="360">
        <f t="shared" ref="H431:H433" si="54">G431*22</f>
        <v>0</v>
      </c>
      <c r="I431" s="9"/>
      <c r="J431" s="9"/>
    </row>
    <row r="432" spans="1:10" ht="29.25" thickBot="1" x14ac:dyDescent="0.3">
      <c r="A432" t="s">
        <v>290</v>
      </c>
      <c r="B432" s="49" t="s">
        <v>171</v>
      </c>
      <c r="C432" s="50" t="s">
        <v>161</v>
      </c>
      <c r="D432" s="50" t="s">
        <v>103</v>
      </c>
      <c r="E432" s="47">
        <v>12</v>
      </c>
      <c r="F432" s="304"/>
      <c r="G432" s="360">
        <f t="shared" si="53"/>
        <v>0</v>
      </c>
      <c r="H432" s="360">
        <f t="shared" si="54"/>
        <v>0</v>
      </c>
      <c r="I432" s="9"/>
      <c r="J432" s="9"/>
    </row>
    <row r="433" spans="1:10" ht="15.75" thickBot="1" x14ac:dyDescent="0.3">
      <c r="A433" t="s">
        <v>290</v>
      </c>
      <c r="B433" s="49" t="s">
        <v>172</v>
      </c>
      <c r="C433" s="50" t="s">
        <v>161</v>
      </c>
      <c r="D433" s="50" t="s">
        <v>103</v>
      </c>
      <c r="E433" s="47">
        <v>4</v>
      </c>
      <c r="F433" s="304"/>
      <c r="G433" s="360">
        <f t="shared" si="53"/>
        <v>0</v>
      </c>
      <c r="H433" s="360">
        <f t="shared" si="54"/>
        <v>0</v>
      </c>
      <c r="I433" s="9"/>
      <c r="J433" s="9"/>
    </row>
    <row r="434" spans="1:10" ht="15.75" thickBot="1" x14ac:dyDescent="0.3">
      <c r="A434" t="s">
        <v>290</v>
      </c>
      <c r="B434" s="53"/>
      <c r="C434" s="13"/>
      <c r="D434" s="13"/>
      <c r="E434" s="13"/>
      <c r="F434" s="7"/>
      <c r="G434" s="346" t="s">
        <v>14</v>
      </c>
      <c r="H434" s="346">
        <f>SUM(H428:H433)</f>
        <v>0</v>
      </c>
      <c r="I434" s="9"/>
      <c r="J434" s="9"/>
    </row>
    <row r="435" spans="1:10" ht="16.5" thickBot="1" x14ac:dyDescent="0.3">
      <c r="A435" t="s">
        <v>290</v>
      </c>
      <c r="B435" s="44" t="s">
        <v>173</v>
      </c>
      <c r="C435" s="13"/>
      <c r="D435" s="13"/>
      <c r="E435" s="13"/>
      <c r="F435" s="7"/>
      <c r="G435" s="351"/>
      <c r="H435" s="351"/>
      <c r="I435" s="9"/>
      <c r="J435" s="9"/>
    </row>
    <row r="436" spans="1:10" ht="44.25" thickBot="1" x14ac:dyDescent="0.3">
      <c r="A436" t="s">
        <v>290</v>
      </c>
      <c r="B436" s="59" t="s">
        <v>149</v>
      </c>
      <c r="C436" s="60" t="s">
        <v>96</v>
      </c>
      <c r="D436" s="60" t="s">
        <v>97</v>
      </c>
      <c r="E436" s="60" t="s">
        <v>150</v>
      </c>
      <c r="F436" s="46" t="s">
        <v>3</v>
      </c>
      <c r="G436" s="350" t="s">
        <v>4</v>
      </c>
      <c r="H436" s="350" t="s">
        <v>7</v>
      </c>
      <c r="I436" s="9"/>
      <c r="J436" s="9"/>
    </row>
    <row r="437" spans="1:10" ht="15.75" thickBot="1" x14ac:dyDescent="0.3">
      <c r="A437" t="s">
        <v>290</v>
      </c>
      <c r="B437" s="49" t="s">
        <v>151</v>
      </c>
      <c r="C437" s="50" t="s">
        <v>174</v>
      </c>
      <c r="D437" s="57" t="s">
        <v>9</v>
      </c>
      <c r="E437" s="47">
        <v>190</v>
      </c>
      <c r="F437" s="304"/>
      <c r="G437" s="360">
        <f>F437*E437</f>
        <v>0</v>
      </c>
      <c r="H437" s="360">
        <f>G437*13</f>
        <v>0</v>
      </c>
      <c r="I437" s="9"/>
      <c r="J437" s="9"/>
    </row>
    <row r="438" spans="1:10" ht="15.75" thickBot="1" x14ac:dyDescent="0.3">
      <c r="A438" t="s">
        <v>290</v>
      </c>
      <c r="B438" s="49" t="s">
        <v>118</v>
      </c>
      <c r="C438" s="50" t="s">
        <v>174</v>
      </c>
      <c r="D438" s="50" t="s">
        <v>175</v>
      </c>
      <c r="E438" s="47">
        <v>51</v>
      </c>
      <c r="F438" s="304"/>
      <c r="G438" s="360">
        <f t="shared" ref="G438:G440" si="55">F438*E438</f>
        <v>0</v>
      </c>
      <c r="H438" s="360">
        <f>G438*22</f>
        <v>0</v>
      </c>
      <c r="I438" s="9"/>
      <c r="J438" s="9"/>
    </row>
    <row r="439" spans="1:10" ht="15.75" thickBot="1" x14ac:dyDescent="0.3">
      <c r="A439" t="s">
        <v>290</v>
      </c>
      <c r="B439" s="49" t="s">
        <v>17</v>
      </c>
      <c r="C439" s="50" t="s">
        <v>174</v>
      </c>
      <c r="D439" s="50" t="s">
        <v>175</v>
      </c>
      <c r="E439" s="47">
        <v>10</v>
      </c>
      <c r="F439" s="304"/>
      <c r="G439" s="360">
        <f t="shared" si="55"/>
        <v>0</v>
      </c>
      <c r="H439" s="360">
        <f t="shared" ref="H439:H440" si="56">G439*22</f>
        <v>0</v>
      </c>
      <c r="I439" s="9"/>
      <c r="J439" s="9"/>
    </row>
    <row r="440" spans="1:10" ht="15.75" thickBot="1" x14ac:dyDescent="0.3">
      <c r="A440" t="s">
        <v>290</v>
      </c>
      <c r="B440" s="49" t="s">
        <v>37</v>
      </c>
      <c r="C440" s="50" t="s">
        <v>174</v>
      </c>
      <c r="D440" s="50" t="s">
        <v>175</v>
      </c>
      <c r="E440" s="47">
        <v>10</v>
      </c>
      <c r="F440" s="304"/>
      <c r="G440" s="360">
        <f t="shared" si="55"/>
        <v>0</v>
      </c>
      <c r="H440" s="360">
        <f t="shared" si="56"/>
        <v>0</v>
      </c>
      <c r="I440" s="9"/>
      <c r="J440" s="9"/>
    </row>
    <row r="441" spans="1:10" ht="15.75" thickBot="1" x14ac:dyDescent="0.3">
      <c r="A441" t="s">
        <v>290</v>
      </c>
      <c r="B441" s="13"/>
      <c r="C441" s="13"/>
      <c r="D441" s="13"/>
      <c r="E441" s="13"/>
      <c r="F441" s="7"/>
      <c r="G441" s="346" t="s">
        <v>14</v>
      </c>
      <c r="H441" s="346">
        <f>SUM(H437:H440)</f>
        <v>0</v>
      </c>
      <c r="I441" s="9"/>
      <c r="J441" s="9"/>
    </row>
    <row r="442" spans="1:10" ht="15.75" x14ac:dyDescent="0.25">
      <c r="A442" t="s">
        <v>290</v>
      </c>
      <c r="B442" s="43" t="s">
        <v>176</v>
      </c>
      <c r="C442" s="13"/>
      <c r="D442" s="13"/>
      <c r="E442" s="13"/>
      <c r="F442" s="7"/>
      <c r="G442" s="351"/>
      <c r="H442" s="351"/>
      <c r="I442" s="9"/>
      <c r="J442" s="9"/>
    </row>
    <row r="443" spans="1:10" ht="15.75" x14ac:dyDescent="0.25">
      <c r="A443" t="s">
        <v>290</v>
      </c>
      <c r="B443" s="44" t="s">
        <v>177</v>
      </c>
      <c r="C443" s="13"/>
      <c r="D443" s="13"/>
      <c r="E443" s="13"/>
      <c r="F443" s="7"/>
      <c r="G443" s="351"/>
      <c r="H443" s="351"/>
      <c r="I443" s="9"/>
      <c r="J443" s="9"/>
    </row>
    <row r="444" spans="1:10" ht="15.75" thickBot="1" x14ac:dyDescent="0.3">
      <c r="A444" t="s">
        <v>290</v>
      </c>
      <c r="B444" s="53"/>
      <c r="C444" s="13"/>
      <c r="D444" s="13"/>
      <c r="E444" s="13"/>
      <c r="F444" s="7"/>
      <c r="G444" s="351"/>
      <c r="H444" s="351"/>
      <c r="I444" s="9"/>
      <c r="J444" s="9"/>
    </row>
    <row r="445" spans="1:10" ht="44.25" thickBot="1" x14ac:dyDescent="0.3">
      <c r="A445" t="s">
        <v>290</v>
      </c>
      <c r="B445" s="59" t="s">
        <v>149</v>
      </c>
      <c r="C445" s="60" t="s">
        <v>96</v>
      </c>
      <c r="D445" s="60" t="s">
        <v>97</v>
      </c>
      <c r="E445" s="60" t="s">
        <v>150</v>
      </c>
      <c r="F445" s="46" t="s">
        <v>3</v>
      </c>
      <c r="G445" s="350" t="s">
        <v>4</v>
      </c>
      <c r="H445" s="350" t="s">
        <v>7</v>
      </c>
      <c r="I445" s="9"/>
      <c r="J445" s="9"/>
    </row>
    <row r="446" spans="1:10" ht="15.75" thickBot="1" x14ac:dyDescent="0.3">
      <c r="A446" t="s">
        <v>290</v>
      </c>
      <c r="B446" s="49" t="s">
        <v>178</v>
      </c>
      <c r="C446" s="50" t="s">
        <v>179</v>
      </c>
      <c r="D446" s="57" t="s">
        <v>9</v>
      </c>
      <c r="E446" s="47">
        <v>10.3</v>
      </c>
      <c r="F446" s="304"/>
      <c r="G446" s="360">
        <f>F446*E446</f>
        <v>0</v>
      </c>
      <c r="H446" s="360">
        <f>G446*13</f>
        <v>0</v>
      </c>
      <c r="I446" s="9"/>
      <c r="J446" s="9"/>
    </row>
    <row r="447" spans="1:10" ht="15.75" thickBot="1" x14ac:dyDescent="0.3">
      <c r="A447" t="s">
        <v>290</v>
      </c>
      <c r="B447" s="49" t="s">
        <v>180</v>
      </c>
      <c r="C447" s="50" t="s">
        <v>179</v>
      </c>
      <c r="D447" s="50" t="s">
        <v>103</v>
      </c>
      <c r="E447" s="47">
        <v>7.71</v>
      </c>
      <c r="F447" s="304"/>
      <c r="G447" s="360">
        <f t="shared" ref="G447:G469" si="57">F447*E447</f>
        <v>0</v>
      </c>
      <c r="H447" s="360">
        <f>G447*22</f>
        <v>0</v>
      </c>
      <c r="I447" s="9"/>
      <c r="J447" s="9"/>
    </row>
    <row r="448" spans="1:10" ht="15.75" thickBot="1" x14ac:dyDescent="0.3">
      <c r="A448" t="s">
        <v>290</v>
      </c>
      <c r="B448" s="49" t="s">
        <v>181</v>
      </c>
      <c r="C448" s="50" t="s">
        <v>179</v>
      </c>
      <c r="D448" s="50" t="s">
        <v>103</v>
      </c>
      <c r="E448" s="47">
        <v>8.9499999999999993</v>
      </c>
      <c r="F448" s="304"/>
      <c r="G448" s="360">
        <f t="shared" si="57"/>
        <v>0</v>
      </c>
      <c r="H448" s="360">
        <f t="shared" ref="H448:H451" si="58">G448*22</f>
        <v>0</v>
      </c>
      <c r="I448" s="9"/>
      <c r="J448" s="9"/>
    </row>
    <row r="449" spans="1:10" ht="15.75" thickBot="1" x14ac:dyDescent="0.3">
      <c r="A449" t="s">
        <v>290</v>
      </c>
      <c r="B449" s="49" t="s">
        <v>182</v>
      </c>
      <c r="C449" s="50" t="s">
        <v>179</v>
      </c>
      <c r="D449" s="50" t="s">
        <v>103</v>
      </c>
      <c r="E449" s="47">
        <v>8.3000000000000007</v>
      </c>
      <c r="F449" s="304"/>
      <c r="G449" s="360">
        <f t="shared" si="57"/>
        <v>0</v>
      </c>
      <c r="H449" s="360">
        <f t="shared" si="58"/>
        <v>0</v>
      </c>
      <c r="I449" s="9"/>
      <c r="J449" s="9"/>
    </row>
    <row r="450" spans="1:10" ht="15.75" thickBot="1" x14ac:dyDescent="0.3">
      <c r="A450" t="s">
        <v>290</v>
      </c>
      <c r="B450" s="49" t="s">
        <v>183</v>
      </c>
      <c r="C450" s="50" t="s">
        <v>179</v>
      </c>
      <c r="D450" s="50" t="s">
        <v>103</v>
      </c>
      <c r="E450" s="47">
        <v>13.8</v>
      </c>
      <c r="F450" s="304"/>
      <c r="G450" s="360">
        <f t="shared" si="57"/>
        <v>0</v>
      </c>
      <c r="H450" s="360">
        <f t="shared" si="58"/>
        <v>0</v>
      </c>
      <c r="I450" s="9"/>
      <c r="J450" s="9"/>
    </row>
    <row r="451" spans="1:10" ht="15.75" thickBot="1" x14ac:dyDescent="0.3">
      <c r="A451" t="s">
        <v>290</v>
      </c>
      <c r="B451" s="49" t="s">
        <v>41</v>
      </c>
      <c r="C451" s="50" t="s">
        <v>105</v>
      </c>
      <c r="D451" s="50" t="s">
        <v>103</v>
      </c>
      <c r="E451" s="47">
        <v>34</v>
      </c>
      <c r="F451" s="304"/>
      <c r="G451" s="360">
        <f t="shared" si="57"/>
        <v>0</v>
      </c>
      <c r="H451" s="360">
        <f t="shared" si="58"/>
        <v>0</v>
      </c>
      <c r="I451" s="9"/>
      <c r="J451" s="9"/>
    </row>
    <row r="452" spans="1:10" ht="15.75" thickBot="1" x14ac:dyDescent="0.3">
      <c r="A452" t="s">
        <v>290</v>
      </c>
      <c r="B452" s="49" t="s">
        <v>184</v>
      </c>
      <c r="C452" s="50" t="s">
        <v>152</v>
      </c>
      <c r="D452" s="57" t="s">
        <v>9</v>
      </c>
      <c r="E452" s="47">
        <v>13</v>
      </c>
      <c r="F452" s="304"/>
      <c r="G452" s="360">
        <f t="shared" si="57"/>
        <v>0</v>
      </c>
      <c r="H452" s="360">
        <f>G452*13</f>
        <v>0</v>
      </c>
      <c r="I452" s="9"/>
      <c r="J452" s="9"/>
    </row>
    <row r="453" spans="1:10" ht="15.75" thickBot="1" x14ac:dyDescent="0.3">
      <c r="A453" t="s">
        <v>290</v>
      </c>
      <c r="B453" s="49" t="s">
        <v>185</v>
      </c>
      <c r="C453" s="50" t="s">
        <v>152</v>
      </c>
      <c r="D453" s="57" t="s">
        <v>9</v>
      </c>
      <c r="E453" s="47">
        <v>12.9</v>
      </c>
      <c r="F453" s="304"/>
      <c r="G453" s="360">
        <f t="shared" si="57"/>
        <v>0</v>
      </c>
      <c r="H453" s="360">
        <f t="shared" ref="H453:H455" si="59">G453*13</f>
        <v>0</v>
      </c>
      <c r="I453" s="9"/>
      <c r="J453" s="9"/>
    </row>
    <row r="454" spans="1:10" ht="15.75" thickBot="1" x14ac:dyDescent="0.3">
      <c r="A454" t="s">
        <v>290</v>
      </c>
      <c r="B454" s="49" t="s">
        <v>186</v>
      </c>
      <c r="C454" s="50" t="s">
        <v>152</v>
      </c>
      <c r="D454" s="57" t="s">
        <v>9</v>
      </c>
      <c r="E454" s="47">
        <v>8.6999999999999993</v>
      </c>
      <c r="F454" s="304"/>
      <c r="G454" s="360">
        <f t="shared" si="57"/>
        <v>0</v>
      </c>
      <c r="H454" s="360">
        <f t="shared" si="59"/>
        <v>0</v>
      </c>
      <c r="I454" s="9"/>
      <c r="J454" s="9"/>
    </row>
    <row r="455" spans="1:10" ht="15.75" thickBot="1" x14ac:dyDescent="0.3">
      <c r="A455" t="s">
        <v>290</v>
      </c>
      <c r="B455" s="49" t="s">
        <v>187</v>
      </c>
      <c r="C455" s="50" t="s">
        <v>152</v>
      </c>
      <c r="D455" s="57" t="s">
        <v>9</v>
      </c>
      <c r="E455" s="47">
        <v>7.4</v>
      </c>
      <c r="F455" s="304"/>
      <c r="G455" s="360">
        <f t="shared" si="57"/>
        <v>0</v>
      </c>
      <c r="H455" s="360">
        <f t="shared" si="59"/>
        <v>0</v>
      </c>
      <c r="I455" s="9"/>
      <c r="J455" s="9"/>
    </row>
    <row r="456" spans="1:10" ht="15.75" thickBot="1" x14ac:dyDescent="0.3">
      <c r="A456" t="s">
        <v>290</v>
      </c>
      <c r="B456" s="49" t="s">
        <v>188</v>
      </c>
      <c r="C456" s="50" t="s">
        <v>179</v>
      </c>
      <c r="D456" s="50" t="s">
        <v>103</v>
      </c>
      <c r="E456" s="47">
        <v>1.5</v>
      </c>
      <c r="F456" s="304"/>
      <c r="G456" s="360">
        <f t="shared" si="57"/>
        <v>0</v>
      </c>
      <c r="H456" s="360">
        <f>G456*22</f>
        <v>0</v>
      </c>
      <c r="I456" s="9"/>
      <c r="J456" s="9"/>
    </row>
    <row r="457" spans="1:10" ht="29.25" thickBot="1" x14ac:dyDescent="0.3">
      <c r="A457" t="s">
        <v>290</v>
      </c>
      <c r="B457" s="49" t="s">
        <v>189</v>
      </c>
      <c r="C457" s="50" t="s">
        <v>190</v>
      </c>
      <c r="D457" s="50" t="s">
        <v>103</v>
      </c>
      <c r="E457" s="47">
        <v>4.3</v>
      </c>
      <c r="F457" s="304"/>
      <c r="G457" s="360">
        <f t="shared" si="57"/>
        <v>0</v>
      </c>
      <c r="H457" s="360">
        <f t="shared" ref="H457:H459" si="60">G457*22</f>
        <v>0</v>
      </c>
      <c r="I457" s="9"/>
      <c r="J457" s="9"/>
    </row>
    <row r="458" spans="1:10" ht="29.25" thickBot="1" x14ac:dyDescent="0.3">
      <c r="A458" t="s">
        <v>290</v>
      </c>
      <c r="B458" s="49" t="s">
        <v>191</v>
      </c>
      <c r="C458" s="50" t="s">
        <v>190</v>
      </c>
      <c r="D458" s="50" t="s">
        <v>103</v>
      </c>
      <c r="E458" s="47">
        <v>1.2</v>
      </c>
      <c r="F458" s="304"/>
      <c r="G458" s="360">
        <f t="shared" si="57"/>
        <v>0</v>
      </c>
      <c r="H458" s="360">
        <f t="shared" si="60"/>
        <v>0</v>
      </c>
      <c r="I458" s="9"/>
      <c r="J458" s="9"/>
    </row>
    <row r="459" spans="1:10" ht="15.75" thickBot="1" x14ac:dyDescent="0.3">
      <c r="A459" t="s">
        <v>290</v>
      </c>
      <c r="B459" s="49" t="s">
        <v>192</v>
      </c>
      <c r="C459" s="50" t="s">
        <v>179</v>
      </c>
      <c r="D459" s="50" t="s">
        <v>103</v>
      </c>
      <c r="E459" s="47">
        <v>7.7</v>
      </c>
      <c r="F459" s="304"/>
      <c r="G459" s="360">
        <f t="shared" si="57"/>
        <v>0</v>
      </c>
      <c r="H459" s="360">
        <f t="shared" si="60"/>
        <v>0</v>
      </c>
      <c r="I459" s="9"/>
      <c r="J459" s="9"/>
    </row>
    <row r="460" spans="1:10" ht="29.25" thickBot="1" x14ac:dyDescent="0.3">
      <c r="A460" t="s">
        <v>290</v>
      </c>
      <c r="B460" s="49" t="s">
        <v>193</v>
      </c>
      <c r="C460" s="50" t="s">
        <v>152</v>
      </c>
      <c r="D460" s="57" t="s">
        <v>9</v>
      </c>
      <c r="E460" s="47">
        <v>12.9</v>
      </c>
      <c r="F460" s="304"/>
      <c r="G460" s="360">
        <f t="shared" si="57"/>
        <v>0</v>
      </c>
      <c r="H460" s="360">
        <f>G460*13</f>
        <v>0</v>
      </c>
      <c r="I460" s="9"/>
      <c r="J460" s="9"/>
    </row>
    <row r="461" spans="1:10" ht="29.25" thickBot="1" x14ac:dyDescent="0.3">
      <c r="A461" t="s">
        <v>290</v>
      </c>
      <c r="B461" s="49" t="s">
        <v>194</v>
      </c>
      <c r="C461" s="50" t="s">
        <v>152</v>
      </c>
      <c r="D461" s="57" t="s">
        <v>9</v>
      </c>
      <c r="E461" s="47">
        <v>13</v>
      </c>
      <c r="F461" s="304"/>
      <c r="G461" s="360">
        <f t="shared" si="57"/>
        <v>0</v>
      </c>
      <c r="H461" s="360">
        <f t="shared" ref="H461:H463" si="61">G461*13</f>
        <v>0</v>
      </c>
      <c r="I461" s="9"/>
      <c r="J461" s="9"/>
    </row>
    <row r="462" spans="1:10" ht="29.25" thickBot="1" x14ac:dyDescent="0.3">
      <c r="A462" t="s">
        <v>290</v>
      </c>
      <c r="B462" s="49" t="s">
        <v>195</v>
      </c>
      <c r="C462" s="50" t="s">
        <v>196</v>
      </c>
      <c r="D462" s="57" t="s">
        <v>9</v>
      </c>
      <c r="E462" s="47">
        <v>8.6999999999999993</v>
      </c>
      <c r="F462" s="304"/>
      <c r="G462" s="360">
        <f t="shared" si="57"/>
        <v>0</v>
      </c>
      <c r="H462" s="360">
        <f t="shared" si="61"/>
        <v>0</v>
      </c>
      <c r="I462" s="9"/>
      <c r="J462" s="9"/>
    </row>
    <row r="463" spans="1:10" ht="29.25" thickBot="1" x14ac:dyDescent="0.3">
      <c r="A463" t="s">
        <v>290</v>
      </c>
      <c r="B463" s="49" t="s">
        <v>197</v>
      </c>
      <c r="C463" s="50" t="s">
        <v>152</v>
      </c>
      <c r="D463" s="57" t="s">
        <v>9</v>
      </c>
      <c r="E463" s="47">
        <v>7.4</v>
      </c>
      <c r="F463" s="304"/>
      <c r="G463" s="360">
        <f t="shared" si="57"/>
        <v>0</v>
      </c>
      <c r="H463" s="360">
        <f t="shared" si="61"/>
        <v>0</v>
      </c>
      <c r="I463" s="9"/>
      <c r="J463" s="9"/>
    </row>
    <row r="464" spans="1:10" ht="15.75" thickBot="1" x14ac:dyDescent="0.3">
      <c r="A464" t="s">
        <v>290</v>
      </c>
      <c r="B464" s="49" t="s">
        <v>198</v>
      </c>
      <c r="C464" s="50" t="s">
        <v>179</v>
      </c>
      <c r="D464" s="50" t="s">
        <v>103</v>
      </c>
      <c r="E464" s="47">
        <v>1.5</v>
      </c>
      <c r="F464" s="304"/>
      <c r="G464" s="360">
        <f t="shared" si="57"/>
        <v>0</v>
      </c>
      <c r="H464" s="360">
        <f>G464*22</f>
        <v>0</v>
      </c>
      <c r="I464" s="9"/>
      <c r="J464" s="9"/>
    </row>
    <row r="465" spans="1:10" ht="29.25" thickBot="1" x14ac:dyDescent="0.3">
      <c r="A465" t="s">
        <v>290</v>
      </c>
      <c r="B465" s="49" t="s">
        <v>199</v>
      </c>
      <c r="C465" s="50" t="s">
        <v>190</v>
      </c>
      <c r="D465" s="50" t="s">
        <v>103</v>
      </c>
      <c r="E465" s="47">
        <v>4.3</v>
      </c>
      <c r="F465" s="304"/>
      <c r="G465" s="360">
        <f t="shared" si="57"/>
        <v>0</v>
      </c>
      <c r="H465" s="360">
        <f t="shared" ref="H465:H469" si="62">G465*22</f>
        <v>0</v>
      </c>
      <c r="I465" s="9"/>
      <c r="J465" s="9"/>
    </row>
    <row r="466" spans="1:10" ht="29.25" thickBot="1" x14ac:dyDescent="0.3">
      <c r="A466" t="s">
        <v>290</v>
      </c>
      <c r="B466" s="49" t="s">
        <v>200</v>
      </c>
      <c r="C466" s="50" t="s">
        <v>190</v>
      </c>
      <c r="D466" s="50" t="s">
        <v>111</v>
      </c>
      <c r="E466" s="47">
        <v>1.2</v>
      </c>
      <c r="F466" s="304"/>
      <c r="G466" s="360">
        <f t="shared" si="57"/>
        <v>0</v>
      </c>
      <c r="H466" s="360">
        <f t="shared" si="62"/>
        <v>0</v>
      </c>
      <c r="I466" s="9"/>
      <c r="J466" s="9"/>
    </row>
    <row r="467" spans="1:10" ht="15.75" thickBot="1" x14ac:dyDescent="0.3">
      <c r="A467" t="s">
        <v>290</v>
      </c>
      <c r="B467" s="49" t="s">
        <v>201</v>
      </c>
      <c r="C467" s="50" t="s">
        <v>179</v>
      </c>
      <c r="D467" s="50" t="s">
        <v>103</v>
      </c>
      <c r="E467" s="47">
        <v>7.7</v>
      </c>
      <c r="F467" s="304"/>
      <c r="G467" s="360">
        <f t="shared" si="57"/>
        <v>0</v>
      </c>
      <c r="H467" s="360">
        <f t="shared" si="62"/>
        <v>0</v>
      </c>
      <c r="I467" s="9"/>
      <c r="J467" s="9"/>
    </row>
    <row r="468" spans="1:10" ht="15.75" thickBot="1" x14ac:dyDescent="0.3">
      <c r="A468" t="s">
        <v>290</v>
      </c>
      <c r="B468" s="49" t="s">
        <v>202</v>
      </c>
      <c r="C468" s="50" t="s">
        <v>152</v>
      </c>
      <c r="D468" s="50" t="s">
        <v>103</v>
      </c>
      <c r="E468" s="47">
        <v>15.9</v>
      </c>
      <c r="F468" s="304"/>
      <c r="G468" s="360">
        <f t="shared" si="57"/>
        <v>0</v>
      </c>
      <c r="H468" s="360">
        <f t="shared" si="62"/>
        <v>0</v>
      </c>
      <c r="I468" s="9"/>
      <c r="J468" s="9"/>
    </row>
    <row r="469" spans="1:10" ht="29.25" thickBot="1" x14ac:dyDescent="0.3">
      <c r="A469" t="s">
        <v>290</v>
      </c>
      <c r="B469" s="49" t="s">
        <v>203</v>
      </c>
      <c r="C469" s="50" t="s">
        <v>152</v>
      </c>
      <c r="D469" s="50" t="s">
        <v>103</v>
      </c>
      <c r="E469" s="47">
        <v>10.3</v>
      </c>
      <c r="F469" s="304"/>
      <c r="G469" s="360">
        <f t="shared" si="57"/>
        <v>0</v>
      </c>
      <c r="H469" s="360">
        <f t="shared" si="62"/>
        <v>0</v>
      </c>
      <c r="I469" s="9"/>
      <c r="J469" s="9"/>
    </row>
    <row r="470" spans="1:10" ht="15.75" thickBot="1" x14ac:dyDescent="0.3">
      <c r="A470" t="s">
        <v>290</v>
      </c>
      <c r="B470" s="53"/>
      <c r="C470" s="13"/>
      <c r="D470" s="13"/>
      <c r="E470" s="13"/>
      <c r="F470" s="112"/>
      <c r="G470" s="346" t="s">
        <v>14</v>
      </c>
      <c r="H470" s="346">
        <f>SUM(H446:H469)</f>
        <v>0</v>
      </c>
      <c r="I470" s="9"/>
      <c r="J470" s="9"/>
    </row>
    <row r="471" spans="1:10" ht="16.5" thickBot="1" x14ac:dyDescent="0.3">
      <c r="A471" t="s">
        <v>290</v>
      </c>
      <c r="B471" s="44" t="s">
        <v>204</v>
      </c>
      <c r="C471" s="13"/>
      <c r="D471" s="13"/>
      <c r="E471" s="13"/>
      <c r="F471" s="112"/>
      <c r="G471" s="351"/>
      <c r="H471" s="351"/>
      <c r="I471" s="9"/>
      <c r="J471" s="9"/>
    </row>
    <row r="472" spans="1:10" ht="44.25" thickBot="1" x14ac:dyDescent="0.3">
      <c r="A472" t="s">
        <v>290</v>
      </c>
      <c r="B472" s="59" t="s">
        <v>149</v>
      </c>
      <c r="C472" s="60" t="s">
        <v>96</v>
      </c>
      <c r="D472" s="60" t="s">
        <v>97</v>
      </c>
      <c r="E472" s="60" t="s">
        <v>150</v>
      </c>
      <c r="F472" s="113" t="s">
        <v>3</v>
      </c>
      <c r="G472" s="350" t="s">
        <v>4</v>
      </c>
      <c r="H472" s="350" t="s">
        <v>7</v>
      </c>
      <c r="I472" s="9"/>
      <c r="J472" s="9"/>
    </row>
    <row r="473" spans="1:10" ht="29.25" thickBot="1" x14ac:dyDescent="0.3">
      <c r="A473" t="s">
        <v>290</v>
      </c>
      <c r="B473" s="49" t="s">
        <v>205</v>
      </c>
      <c r="C473" s="50" t="s">
        <v>190</v>
      </c>
      <c r="D473" s="50" t="s">
        <v>103</v>
      </c>
      <c r="E473" s="47">
        <v>64</v>
      </c>
      <c r="F473" s="304"/>
      <c r="G473" s="360">
        <f>F473*E473</f>
        <v>0</v>
      </c>
      <c r="H473" s="360">
        <f>G473*22</f>
        <v>0</v>
      </c>
      <c r="I473" s="9"/>
      <c r="J473" s="9"/>
    </row>
    <row r="474" spans="1:10" ht="29.25" thickBot="1" x14ac:dyDescent="0.3">
      <c r="A474" t="s">
        <v>290</v>
      </c>
      <c r="B474" s="49" t="s">
        <v>206</v>
      </c>
      <c r="C474" s="50" t="s">
        <v>190</v>
      </c>
      <c r="D474" s="50" t="s">
        <v>103</v>
      </c>
      <c r="E474" s="47">
        <v>34.5</v>
      </c>
      <c r="F474" s="304"/>
      <c r="G474" s="360">
        <f t="shared" ref="G474:G480" si="63">F474*E474</f>
        <v>0</v>
      </c>
      <c r="H474" s="360">
        <f t="shared" ref="H474:H478" si="64">G474*22</f>
        <v>0</v>
      </c>
      <c r="I474" s="9"/>
      <c r="J474" s="9"/>
    </row>
    <row r="475" spans="1:10" ht="29.25" thickBot="1" x14ac:dyDescent="0.3">
      <c r="A475" t="s">
        <v>290</v>
      </c>
      <c r="B475" s="49" t="s">
        <v>207</v>
      </c>
      <c r="C475" s="50" t="s">
        <v>190</v>
      </c>
      <c r="D475" s="50" t="s">
        <v>103</v>
      </c>
      <c r="E475" s="47">
        <v>40</v>
      </c>
      <c r="F475" s="304"/>
      <c r="G475" s="360">
        <f t="shared" si="63"/>
        <v>0</v>
      </c>
      <c r="H475" s="360">
        <f t="shared" si="64"/>
        <v>0</v>
      </c>
      <c r="I475" s="9"/>
      <c r="J475" s="9"/>
    </row>
    <row r="476" spans="1:10" ht="15.75" thickBot="1" x14ac:dyDescent="0.3">
      <c r="A476" t="s">
        <v>290</v>
      </c>
      <c r="B476" s="49" t="s">
        <v>129</v>
      </c>
      <c r="C476" s="50" t="s">
        <v>152</v>
      </c>
      <c r="D476" s="50" t="s">
        <v>103</v>
      </c>
      <c r="E476" s="47">
        <v>33.4</v>
      </c>
      <c r="F476" s="304"/>
      <c r="G476" s="360">
        <f t="shared" si="63"/>
        <v>0</v>
      </c>
      <c r="H476" s="360">
        <f t="shared" si="64"/>
        <v>0</v>
      </c>
      <c r="I476" s="9"/>
      <c r="J476" s="9"/>
    </row>
    <row r="477" spans="1:10" ht="29.25" thickBot="1" x14ac:dyDescent="0.3">
      <c r="A477" t="s">
        <v>290</v>
      </c>
      <c r="B477" s="49" t="s">
        <v>104</v>
      </c>
      <c r="C477" s="50" t="s">
        <v>190</v>
      </c>
      <c r="D477" s="50" t="s">
        <v>103</v>
      </c>
      <c r="E477" s="47">
        <v>13.2</v>
      </c>
      <c r="F477" s="304"/>
      <c r="G477" s="360">
        <f t="shared" si="63"/>
        <v>0</v>
      </c>
      <c r="H477" s="360">
        <f t="shared" si="64"/>
        <v>0</v>
      </c>
      <c r="I477" s="9"/>
      <c r="J477" s="9"/>
    </row>
    <row r="478" spans="1:10" ht="29.25" thickBot="1" x14ac:dyDescent="0.3">
      <c r="A478" t="s">
        <v>290</v>
      </c>
      <c r="B478" s="49" t="s">
        <v>208</v>
      </c>
      <c r="C478" s="50" t="s">
        <v>190</v>
      </c>
      <c r="D478" s="50" t="s">
        <v>103</v>
      </c>
      <c r="E478" s="47">
        <v>16.8</v>
      </c>
      <c r="F478" s="304"/>
      <c r="G478" s="360">
        <f t="shared" si="63"/>
        <v>0</v>
      </c>
      <c r="H478" s="360">
        <f t="shared" si="64"/>
        <v>0</v>
      </c>
      <c r="I478" s="9"/>
      <c r="J478" s="9"/>
    </row>
    <row r="479" spans="1:10" ht="15.75" thickBot="1" x14ac:dyDescent="0.3">
      <c r="A479" t="s">
        <v>290</v>
      </c>
      <c r="B479" s="49" t="s">
        <v>21</v>
      </c>
      <c r="C479" s="50" t="s">
        <v>209</v>
      </c>
      <c r="D479" s="57" t="s">
        <v>9</v>
      </c>
      <c r="E479" s="47">
        <v>5.4</v>
      </c>
      <c r="F479" s="304"/>
      <c r="G479" s="360">
        <f t="shared" si="63"/>
        <v>0</v>
      </c>
      <c r="H479" s="360">
        <f>G479*13</f>
        <v>0</v>
      </c>
      <c r="I479" s="9"/>
      <c r="J479" s="9"/>
    </row>
    <row r="480" spans="1:10" ht="15.75" thickBot="1" x14ac:dyDescent="0.3">
      <c r="A480" t="s">
        <v>290</v>
      </c>
      <c r="B480" s="49" t="s">
        <v>210</v>
      </c>
      <c r="C480" s="50" t="s">
        <v>211</v>
      </c>
      <c r="D480" s="50" t="s">
        <v>103</v>
      </c>
      <c r="E480" s="47">
        <v>26.6</v>
      </c>
      <c r="F480" s="304"/>
      <c r="G480" s="360">
        <f t="shared" si="63"/>
        <v>0</v>
      </c>
      <c r="H480" s="360">
        <f>G480*22</f>
        <v>0</v>
      </c>
      <c r="I480" s="9"/>
      <c r="J480" s="9"/>
    </row>
    <row r="481" spans="1:10" ht="15.75" thickBot="1" x14ac:dyDescent="0.3">
      <c r="A481" t="s">
        <v>290</v>
      </c>
      <c r="B481" s="66"/>
      <c r="C481" s="13"/>
      <c r="D481" s="13"/>
      <c r="E481" s="13"/>
      <c r="F481" s="7"/>
      <c r="G481" s="346" t="s">
        <v>14</v>
      </c>
      <c r="H481" s="346">
        <f>SUM(H473:H480)</f>
        <v>0</v>
      </c>
      <c r="I481" s="9"/>
      <c r="J481" s="9"/>
    </row>
    <row r="482" spans="1:10" ht="16.5" thickBot="1" x14ac:dyDescent="0.3">
      <c r="A482" t="s">
        <v>290</v>
      </c>
      <c r="B482" s="44" t="s">
        <v>212</v>
      </c>
      <c r="C482" s="13"/>
      <c r="D482" s="13"/>
      <c r="E482" s="13"/>
      <c r="F482" s="7"/>
      <c r="G482" s="351"/>
      <c r="H482" s="351"/>
      <c r="I482" s="9"/>
      <c r="J482" s="9"/>
    </row>
    <row r="483" spans="1:10" ht="44.25" thickBot="1" x14ac:dyDescent="0.3">
      <c r="A483" t="s">
        <v>290</v>
      </c>
      <c r="B483" s="59" t="s">
        <v>149</v>
      </c>
      <c r="C483" s="60" t="s">
        <v>96</v>
      </c>
      <c r="D483" s="60" t="s">
        <v>97</v>
      </c>
      <c r="E483" s="60" t="s">
        <v>150</v>
      </c>
      <c r="F483" s="46" t="s">
        <v>3</v>
      </c>
      <c r="G483" s="350" t="s">
        <v>4</v>
      </c>
      <c r="H483" s="350" t="s">
        <v>7</v>
      </c>
      <c r="I483" s="9"/>
      <c r="J483" s="9"/>
    </row>
    <row r="484" spans="1:10" ht="15.75" thickBot="1" x14ac:dyDescent="0.3">
      <c r="A484" t="s">
        <v>290</v>
      </c>
      <c r="B484" s="49" t="s">
        <v>213</v>
      </c>
      <c r="C484" s="50" t="s">
        <v>214</v>
      </c>
      <c r="D484" s="50" t="s">
        <v>103</v>
      </c>
      <c r="E484" s="47">
        <v>24.22</v>
      </c>
      <c r="F484" s="304"/>
      <c r="G484" s="360">
        <f>E484*F484</f>
        <v>0</v>
      </c>
      <c r="H484" s="360">
        <f>G484*22</f>
        <v>0</v>
      </c>
      <c r="I484" s="9"/>
      <c r="J484" s="9"/>
    </row>
    <row r="485" spans="1:10" ht="29.25" thickBot="1" x14ac:dyDescent="0.3">
      <c r="A485" t="s">
        <v>290</v>
      </c>
      <c r="B485" s="49" t="s">
        <v>215</v>
      </c>
      <c r="C485" s="50" t="s">
        <v>190</v>
      </c>
      <c r="D485" s="50" t="s">
        <v>103</v>
      </c>
      <c r="E485" s="47">
        <v>6</v>
      </c>
      <c r="F485" s="304"/>
      <c r="G485" s="360">
        <f t="shared" ref="G485:G500" si="65">E485*F485</f>
        <v>0</v>
      </c>
      <c r="H485" s="360">
        <f t="shared" ref="H485:H490" si="66">G485*22</f>
        <v>0</v>
      </c>
      <c r="I485" s="9"/>
      <c r="J485" s="9"/>
    </row>
    <row r="486" spans="1:10" ht="15.75" thickBot="1" x14ac:dyDescent="0.3">
      <c r="A486" t="s">
        <v>290</v>
      </c>
      <c r="B486" s="49" t="s">
        <v>188</v>
      </c>
      <c r="C486" s="50" t="s">
        <v>105</v>
      </c>
      <c r="D486" s="50" t="s">
        <v>103</v>
      </c>
      <c r="E486" s="47">
        <v>11.45</v>
      </c>
      <c r="F486" s="304"/>
      <c r="G486" s="360">
        <f t="shared" si="65"/>
        <v>0</v>
      </c>
      <c r="H486" s="360">
        <f t="shared" si="66"/>
        <v>0</v>
      </c>
      <c r="I486" s="9"/>
      <c r="J486" s="9"/>
    </row>
    <row r="487" spans="1:10" ht="29.25" thickBot="1" x14ac:dyDescent="0.3">
      <c r="A487" t="s">
        <v>290</v>
      </c>
      <c r="B487" s="49" t="s">
        <v>216</v>
      </c>
      <c r="C487" s="50" t="s">
        <v>105</v>
      </c>
      <c r="D487" s="50" t="s">
        <v>103</v>
      </c>
      <c r="E487" s="47">
        <v>35.64</v>
      </c>
      <c r="F487" s="304"/>
      <c r="G487" s="360">
        <f t="shared" si="65"/>
        <v>0</v>
      </c>
      <c r="H487" s="360">
        <f t="shared" si="66"/>
        <v>0</v>
      </c>
      <c r="I487" s="9"/>
      <c r="J487" s="9"/>
    </row>
    <row r="488" spans="1:10" ht="15.75" thickBot="1" x14ac:dyDescent="0.3">
      <c r="A488" t="s">
        <v>290</v>
      </c>
      <c r="B488" s="49" t="s">
        <v>217</v>
      </c>
      <c r="C488" s="50" t="s">
        <v>102</v>
      </c>
      <c r="D488" s="50" t="s">
        <v>103</v>
      </c>
      <c r="E488" s="47">
        <v>20.2</v>
      </c>
      <c r="F488" s="304"/>
      <c r="G488" s="360">
        <f t="shared" si="65"/>
        <v>0</v>
      </c>
      <c r="H488" s="360">
        <f t="shared" si="66"/>
        <v>0</v>
      </c>
      <c r="I488" s="9"/>
      <c r="J488" s="9"/>
    </row>
    <row r="489" spans="1:10" ht="15.75" thickBot="1" x14ac:dyDescent="0.3">
      <c r="A489" t="s">
        <v>290</v>
      </c>
      <c r="B489" s="49" t="s">
        <v>218</v>
      </c>
      <c r="C489" s="50" t="s">
        <v>102</v>
      </c>
      <c r="D489" s="50" t="s">
        <v>103</v>
      </c>
      <c r="E489" s="47">
        <v>17.760000000000002</v>
      </c>
      <c r="F489" s="304"/>
      <c r="G489" s="360">
        <f t="shared" si="65"/>
        <v>0</v>
      </c>
      <c r="H489" s="360">
        <f t="shared" si="66"/>
        <v>0</v>
      </c>
      <c r="I489" s="9"/>
      <c r="J489" s="9"/>
    </row>
    <row r="490" spans="1:10" ht="15.75" thickBot="1" x14ac:dyDescent="0.3">
      <c r="A490" t="s">
        <v>290</v>
      </c>
      <c r="B490" s="49" t="s">
        <v>219</v>
      </c>
      <c r="C490" s="50" t="s">
        <v>102</v>
      </c>
      <c r="D490" s="50" t="s">
        <v>103</v>
      </c>
      <c r="E490" s="47">
        <v>14.8</v>
      </c>
      <c r="F490" s="304"/>
      <c r="G490" s="360">
        <f t="shared" si="65"/>
        <v>0</v>
      </c>
      <c r="H490" s="360">
        <f t="shared" si="66"/>
        <v>0</v>
      </c>
      <c r="I490" s="9"/>
      <c r="J490" s="9"/>
    </row>
    <row r="491" spans="1:10" ht="15.75" thickBot="1" x14ac:dyDescent="0.3">
      <c r="A491" t="s">
        <v>290</v>
      </c>
      <c r="B491" s="49" t="s">
        <v>220</v>
      </c>
      <c r="C491" s="50" t="s">
        <v>152</v>
      </c>
      <c r="D491" s="57" t="s">
        <v>9</v>
      </c>
      <c r="E491" s="47">
        <v>16.239999999999998</v>
      </c>
      <c r="F491" s="304"/>
      <c r="G491" s="360">
        <f t="shared" si="65"/>
        <v>0</v>
      </c>
      <c r="H491" s="360">
        <f>G491*13</f>
        <v>0</v>
      </c>
      <c r="I491" s="9"/>
      <c r="J491" s="9"/>
    </row>
    <row r="492" spans="1:10" ht="15.75" thickBot="1" x14ac:dyDescent="0.3">
      <c r="A492" t="s">
        <v>290</v>
      </c>
      <c r="B492" s="49" t="s">
        <v>220</v>
      </c>
      <c r="C492" s="50" t="s">
        <v>152</v>
      </c>
      <c r="D492" s="57" t="s">
        <v>9</v>
      </c>
      <c r="E492" s="47">
        <v>11.34</v>
      </c>
      <c r="F492" s="304"/>
      <c r="G492" s="360">
        <f t="shared" si="65"/>
        <v>0</v>
      </c>
      <c r="H492" s="360">
        <f t="shared" ref="H492:H494" si="67">G492*13</f>
        <v>0</v>
      </c>
      <c r="I492" s="9"/>
      <c r="J492" s="9"/>
    </row>
    <row r="493" spans="1:10" ht="15.75" thickBot="1" x14ac:dyDescent="0.3">
      <c r="A493" t="s">
        <v>290</v>
      </c>
      <c r="B493" s="49" t="s">
        <v>220</v>
      </c>
      <c r="C493" s="50" t="s">
        <v>152</v>
      </c>
      <c r="D493" s="57" t="s">
        <v>9</v>
      </c>
      <c r="E493" s="47">
        <v>11.34</v>
      </c>
      <c r="F493" s="304"/>
      <c r="G493" s="360">
        <f t="shared" si="65"/>
        <v>0</v>
      </c>
      <c r="H493" s="360">
        <f t="shared" si="67"/>
        <v>0</v>
      </c>
      <c r="I493" s="9"/>
      <c r="J493" s="9"/>
    </row>
    <row r="494" spans="1:10" ht="15.75" thickBot="1" x14ac:dyDescent="0.3">
      <c r="A494" t="s">
        <v>290</v>
      </c>
      <c r="B494" s="49" t="s">
        <v>220</v>
      </c>
      <c r="C494" s="50" t="s">
        <v>152</v>
      </c>
      <c r="D494" s="57" t="s">
        <v>9</v>
      </c>
      <c r="E494" s="47">
        <v>11.34</v>
      </c>
      <c r="F494" s="304"/>
      <c r="G494" s="360">
        <f t="shared" si="65"/>
        <v>0</v>
      </c>
      <c r="H494" s="360">
        <f t="shared" si="67"/>
        <v>0</v>
      </c>
      <c r="I494" s="9"/>
      <c r="J494" s="9"/>
    </row>
    <row r="495" spans="1:10" ht="15.75" thickBot="1" x14ac:dyDescent="0.3">
      <c r="A495" t="s">
        <v>290</v>
      </c>
      <c r="B495" s="49" t="s">
        <v>192</v>
      </c>
      <c r="C495" s="50" t="s">
        <v>102</v>
      </c>
      <c r="D495" s="50" t="s">
        <v>103</v>
      </c>
      <c r="E495" s="47">
        <v>33</v>
      </c>
      <c r="F495" s="304"/>
      <c r="G495" s="360">
        <f t="shared" si="65"/>
        <v>0</v>
      </c>
      <c r="H495" s="360">
        <f>G495*22</f>
        <v>0</v>
      </c>
      <c r="I495" s="9"/>
      <c r="J495" s="9"/>
    </row>
    <row r="496" spans="1:10" ht="29.25" thickBot="1" x14ac:dyDescent="0.3">
      <c r="A496" t="s">
        <v>290</v>
      </c>
      <c r="B496" s="49" t="s">
        <v>221</v>
      </c>
      <c r="C496" s="50" t="s">
        <v>102</v>
      </c>
      <c r="D496" s="50" t="s">
        <v>103</v>
      </c>
      <c r="E496" s="47">
        <v>2.16</v>
      </c>
      <c r="F496" s="304"/>
      <c r="G496" s="360">
        <f t="shared" si="65"/>
        <v>0</v>
      </c>
      <c r="H496" s="360">
        <f t="shared" ref="H496:H500" si="68">G496*22</f>
        <v>0</v>
      </c>
      <c r="I496" s="9"/>
      <c r="J496" s="9"/>
    </row>
    <row r="497" spans="1:10" ht="15.75" thickBot="1" x14ac:dyDescent="0.3">
      <c r="A497" t="s">
        <v>290</v>
      </c>
      <c r="B497" s="49" t="s">
        <v>222</v>
      </c>
      <c r="C497" s="50" t="s">
        <v>102</v>
      </c>
      <c r="D497" s="50" t="s">
        <v>103</v>
      </c>
      <c r="E497" s="47">
        <v>2</v>
      </c>
      <c r="F497" s="304"/>
      <c r="G497" s="360">
        <f t="shared" si="65"/>
        <v>0</v>
      </c>
      <c r="H497" s="360">
        <f t="shared" si="68"/>
        <v>0</v>
      </c>
      <c r="I497" s="9"/>
      <c r="J497" s="9"/>
    </row>
    <row r="498" spans="1:10" ht="15.75" thickBot="1" x14ac:dyDescent="0.3">
      <c r="A498" t="s">
        <v>290</v>
      </c>
      <c r="B498" s="49" t="s">
        <v>223</v>
      </c>
      <c r="C498" s="50" t="s">
        <v>102</v>
      </c>
      <c r="D498" s="50" t="s">
        <v>103</v>
      </c>
      <c r="E498" s="47">
        <v>2.44</v>
      </c>
      <c r="F498" s="304"/>
      <c r="G498" s="360">
        <f t="shared" si="65"/>
        <v>0</v>
      </c>
      <c r="H498" s="360">
        <f t="shared" si="68"/>
        <v>0</v>
      </c>
      <c r="I498" s="9"/>
      <c r="J498" s="9"/>
    </row>
    <row r="499" spans="1:10" ht="29.25" thickBot="1" x14ac:dyDescent="0.3">
      <c r="A499" t="s">
        <v>290</v>
      </c>
      <c r="B499" s="49" t="s">
        <v>224</v>
      </c>
      <c r="C499" s="50" t="s">
        <v>152</v>
      </c>
      <c r="D499" s="50" t="s">
        <v>103</v>
      </c>
      <c r="E499" s="47">
        <v>34.409999999999997</v>
      </c>
      <c r="F499" s="304"/>
      <c r="G499" s="360">
        <f t="shared" si="65"/>
        <v>0</v>
      </c>
      <c r="H499" s="360">
        <f t="shared" si="68"/>
        <v>0</v>
      </c>
      <c r="I499" s="9"/>
      <c r="J499" s="9"/>
    </row>
    <row r="500" spans="1:10" ht="15.75" thickBot="1" x14ac:dyDescent="0.3">
      <c r="A500" t="s">
        <v>290</v>
      </c>
      <c r="B500" s="49" t="s">
        <v>225</v>
      </c>
      <c r="C500" s="50" t="s">
        <v>152</v>
      </c>
      <c r="D500" s="50" t="s">
        <v>103</v>
      </c>
      <c r="E500" s="47">
        <v>16.920000000000002</v>
      </c>
      <c r="F500" s="304"/>
      <c r="G500" s="360">
        <f t="shared" si="65"/>
        <v>0</v>
      </c>
      <c r="H500" s="360">
        <f t="shared" si="68"/>
        <v>0</v>
      </c>
      <c r="I500" s="9"/>
      <c r="J500" s="9"/>
    </row>
    <row r="501" spans="1:10" ht="15.75" thickBot="1" x14ac:dyDescent="0.3">
      <c r="A501" t="s">
        <v>290</v>
      </c>
      <c r="B501" s="53"/>
      <c r="C501" s="13"/>
      <c r="D501" s="13"/>
      <c r="E501" s="13"/>
      <c r="F501" s="7"/>
      <c r="G501" s="346" t="s">
        <v>14</v>
      </c>
      <c r="H501" s="354">
        <f>SUM(H484:H500)</f>
        <v>0</v>
      </c>
      <c r="I501" s="9"/>
      <c r="J501" s="9"/>
    </row>
    <row r="502" spans="1:10" ht="16.5" thickBot="1" x14ac:dyDescent="0.3">
      <c r="A502" t="s">
        <v>290</v>
      </c>
      <c r="B502" s="44" t="s">
        <v>226</v>
      </c>
      <c r="C502" s="13"/>
      <c r="D502" s="13"/>
      <c r="E502" s="13"/>
      <c r="F502" s="7"/>
      <c r="G502" s="351"/>
      <c r="H502" s="351"/>
      <c r="I502" s="9"/>
      <c r="J502" s="9"/>
    </row>
    <row r="503" spans="1:10" ht="44.25" thickBot="1" x14ac:dyDescent="0.3">
      <c r="A503" t="s">
        <v>290</v>
      </c>
      <c r="B503" s="59" t="s">
        <v>149</v>
      </c>
      <c r="C503" s="60" t="s">
        <v>96</v>
      </c>
      <c r="D503" s="60" t="s">
        <v>97</v>
      </c>
      <c r="E503" s="60" t="s">
        <v>150</v>
      </c>
      <c r="F503" s="46" t="s">
        <v>3</v>
      </c>
      <c r="G503" s="350" t="s">
        <v>4</v>
      </c>
      <c r="H503" s="350" t="s">
        <v>7</v>
      </c>
      <c r="I503" s="9"/>
      <c r="J503" s="9"/>
    </row>
    <row r="504" spans="1:10" ht="15.75" thickBot="1" x14ac:dyDescent="0.3">
      <c r="A504" t="s">
        <v>290</v>
      </c>
      <c r="B504" s="49" t="s">
        <v>227</v>
      </c>
      <c r="C504" s="50" t="s">
        <v>228</v>
      </c>
      <c r="D504" s="50" t="s">
        <v>103</v>
      </c>
      <c r="E504" s="47">
        <v>6.4</v>
      </c>
      <c r="F504" s="304"/>
      <c r="G504" s="360">
        <f>F504*E504</f>
        <v>0</v>
      </c>
      <c r="H504" s="360">
        <f>G504*22</f>
        <v>0</v>
      </c>
      <c r="I504" s="9"/>
      <c r="J504" s="9"/>
    </row>
    <row r="505" spans="1:10" ht="15.75" thickBot="1" x14ac:dyDescent="0.3">
      <c r="A505" t="s">
        <v>290</v>
      </c>
      <c r="B505" s="49" t="s">
        <v>229</v>
      </c>
      <c r="C505" s="50" t="s">
        <v>230</v>
      </c>
      <c r="D505" s="50" t="s">
        <v>103</v>
      </c>
      <c r="E505" s="47">
        <v>3.7</v>
      </c>
      <c r="F505" s="304"/>
      <c r="G505" s="360">
        <f t="shared" ref="G505:G508" si="69">F505*E505</f>
        <v>0</v>
      </c>
      <c r="H505" s="360">
        <f t="shared" ref="H505:H508" si="70">G505*22</f>
        <v>0</v>
      </c>
      <c r="I505" s="9"/>
      <c r="J505" s="9"/>
    </row>
    <row r="506" spans="1:10" ht="15.75" thickBot="1" x14ac:dyDescent="0.3">
      <c r="A506" t="s">
        <v>290</v>
      </c>
      <c r="B506" s="49" t="s">
        <v>231</v>
      </c>
      <c r="C506" s="50" t="s">
        <v>230</v>
      </c>
      <c r="D506" s="50" t="s">
        <v>103</v>
      </c>
      <c r="E506" s="47">
        <v>7.3</v>
      </c>
      <c r="F506" s="304"/>
      <c r="G506" s="360">
        <f t="shared" si="69"/>
        <v>0</v>
      </c>
      <c r="H506" s="360">
        <f t="shared" si="70"/>
        <v>0</v>
      </c>
      <c r="I506" s="9"/>
      <c r="J506" s="9"/>
    </row>
    <row r="507" spans="1:10" ht="15.75" thickBot="1" x14ac:dyDescent="0.3">
      <c r="A507" t="s">
        <v>290</v>
      </c>
      <c r="B507" s="49" t="s">
        <v>38</v>
      </c>
      <c r="C507" s="50" t="s">
        <v>230</v>
      </c>
      <c r="D507" s="50" t="s">
        <v>103</v>
      </c>
      <c r="E507" s="47">
        <v>4.9000000000000004</v>
      </c>
      <c r="F507" s="304"/>
      <c r="G507" s="360">
        <f t="shared" si="69"/>
        <v>0</v>
      </c>
      <c r="H507" s="360">
        <f t="shared" si="70"/>
        <v>0</v>
      </c>
      <c r="I507" s="9"/>
      <c r="J507" s="9"/>
    </row>
    <row r="508" spans="1:10" ht="15.75" thickBot="1" x14ac:dyDescent="0.3">
      <c r="A508" t="s">
        <v>290</v>
      </c>
      <c r="B508" s="49" t="s">
        <v>104</v>
      </c>
      <c r="C508" s="50" t="s">
        <v>230</v>
      </c>
      <c r="D508" s="50" t="s">
        <v>103</v>
      </c>
      <c r="E508" s="47">
        <v>3.6</v>
      </c>
      <c r="F508" s="304"/>
      <c r="G508" s="360">
        <f t="shared" si="69"/>
        <v>0</v>
      </c>
      <c r="H508" s="360">
        <f t="shared" si="70"/>
        <v>0</v>
      </c>
      <c r="I508" s="9"/>
      <c r="J508" s="9"/>
    </row>
    <row r="509" spans="1:10" ht="15.75" thickBot="1" x14ac:dyDescent="0.3">
      <c r="A509" t="s">
        <v>290</v>
      </c>
      <c r="B509" s="13"/>
      <c r="C509" s="13"/>
      <c r="D509" s="13"/>
      <c r="E509" s="13"/>
      <c r="F509" s="13"/>
      <c r="G509" s="346" t="s">
        <v>14</v>
      </c>
      <c r="H509" s="354">
        <f>SUM(H504:H508)</f>
        <v>0</v>
      </c>
      <c r="I509" s="9"/>
      <c r="J509" s="9"/>
    </row>
    <row r="510" spans="1:10" x14ac:dyDescent="0.25">
      <c r="A510" t="s">
        <v>290</v>
      </c>
      <c r="B510" s="13"/>
      <c r="C510" s="13"/>
      <c r="D510" s="13"/>
      <c r="E510" s="13"/>
      <c r="F510" s="13"/>
      <c r="G510" s="357"/>
      <c r="H510" s="357"/>
      <c r="I510" s="9"/>
      <c r="J510" s="9"/>
    </row>
    <row r="511" spans="1:10" ht="15.75" thickBot="1" x14ac:dyDescent="0.3">
      <c r="A511" t="s">
        <v>290</v>
      </c>
      <c r="B511" s="44" t="s">
        <v>297</v>
      </c>
      <c r="C511" s="13"/>
      <c r="D511" s="13"/>
      <c r="E511" s="13"/>
      <c r="F511" s="7"/>
      <c r="G511" s="351"/>
      <c r="H511" s="351"/>
      <c r="I511" s="9"/>
      <c r="J511" s="9"/>
    </row>
    <row r="512" spans="1:10" ht="44.25" thickBot="1" x14ac:dyDescent="0.3">
      <c r="A512" t="s">
        <v>290</v>
      </c>
      <c r="B512" s="59" t="s">
        <v>149</v>
      </c>
      <c r="C512" s="60" t="s">
        <v>96</v>
      </c>
      <c r="D512" s="60" t="s">
        <v>97</v>
      </c>
      <c r="E512" s="60" t="s">
        <v>150</v>
      </c>
      <c r="F512" s="46" t="s">
        <v>3</v>
      </c>
      <c r="G512" s="350" t="s">
        <v>4</v>
      </c>
      <c r="H512" s="350" t="s">
        <v>7</v>
      </c>
      <c r="I512" s="9"/>
      <c r="J512" s="9"/>
    </row>
    <row r="513" spans="1:10" ht="15.75" thickBot="1" x14ac:dyDescent="0.3">
      <c r="A513" t="s">
        <v>290</v>
      </c>
      <c r="B513" s="49" t="s">
        <v>227</v>
      </c>
      <c r="C513" s="50" t="s">
        <v>228</v>
      </c>
      <c r="D513" s="50" t="s">
        <v>293</v>
      </c>
      <c r="E513" s="47">
        <v>6.4</v>
      </c>
      <c r="F513" s="304"/>
      <c r="G513" s="360">
        <f>F513*E513</f>
        <v>0</v>
      </c>
      <c r="H513" s="360">
        <f>G513*1</f>
        <v>0</v>
      </c>
      <c r="I513" s="9"/>
      <c r="J513" s="9"/>
    </row>
    <row r="514" spans="1:10" ht="15.75" thickBot="1" x14ac:dyDescent="0.3">
      <c r="A514" t="s">
        <v>290</v>
      </c>
      <c r="B514" s="49" t="s">
        <v>292</v>
      </c>
      <c r="C514" s="50" t="s">
        <v>230</v>
      </c>
      <c r="D514" s="50" t="s">
        <v>293</v>
      </c>
      <c r="E514" s="47">
        <v>20</v>
      </c>
      <c r="F514" s="304"/>
      <c r="G514" s="360">
        <f t="shared" ref="G514:G516" si="71">F514*E514</f>
        <v>0</v>
      </c>
      <c r="H514" s="360">
        <f t="shared" ref="H514:H516" si="72">G514*1</f>
        <v>0</v>
      </c>
      <c r="I514" s="9"/>
      <c r="J514" s="9"/>
    </row>
    <row r="515" spans="1:10" ht="15.75" thickBot="1" x14ac:dyDescent="0.3">
      <c r="A515" t="s">
        <v>290</v>
      </c>
      <c r="B515" s="49" t="s">
        <v>38</v>
      </c>
      <c r="C515" s="50" t="s">
        <v>230</v>
      </c>
      <c r="D515" s="50" t="s">
        <v>293</v>
      </c>
      <c r="E515" s="47">
        <v>11.5</v>
      </c>
      <c r="F515" s="304"/>
      <c r="G515" s="360">
        <f t="shared" si="71"/>
        <v>0</v>
      </c>
      <c r="H515" s="360">
        <f t="shared" si="72"/>
        <v>0</v>
      </c>
      <c r="I515" s="9"/>
      <c r="J515" s="9"/>
    </row>
    <row r="516" spans="1:10" ht="15.75" thickBot="1" x14ac:dyDescent="0.3">
      <c r="A516" t="s">
        <v>290</v>
      </c>
      <c r="B516" s="49" t="s">
        <v>104</v>
      </c>
      <c r="C516" s="50" t="s">
        <v>230</v>
      </c>
      <c r="D516" s="50" t="s">
        <v>293</v>
      </c>
      <c r="E516" s="47">
        <v>3.6</v>
      </c>
      <c r="F516" s="304"/>
      <c r="G516" s="360">
        <f t="shared" si="71"/>
        <v>0</v>
      </c>
      <c r="H516" s="360">
        <f t="shared" si="72"/>
        <v>0</v>
      </c>
      <c r="I516" s="9"/>
      <c r="J516" s="9"/>
    </row>
    <row r="517" spans="1:10" ht="15.75" thickBot="1" x14ac:dyDescent="0.3">
      <c r="A517" t="s">
        <v>290</v>
      </c>
      <c r="B517" s="13"/>
      <c r="C517" s="13"/>
      <c r="D517" s="13"/>
      <c r="E517" s="13"/>
      <c r="F517" s="13"/>
      <c r="G517" s="346" t="s">
        <v>14</v>
      </c>
      <c r="H517" s="354">
        <f>SUM(H513:H516)</f>
        <v>0</v>
      </c>
      <c r="I517" s="9"/>
      <c r="J517" s="9"/>
    </row>
    <row r="518" spans="1:10" ht="15.75" thickBot="1" x14ac:dyDescent="0.3">
      <c r="A518" t="s">
        <v>290</v>
      </c>
      <c r="B518" s="44" t="s">
        <v>291</v>
      </c>
      <c r="C518" s="13"/>
      <c r="D518" s="13"/>
      <c r="E518" s="13"/>
      <c r="F518" s="7"/>
      <c r="G518" s="351"/>
      <c r="H518" s="351"/>
      <c r="I518" s="9"/>
      <c r="J518" s="9"/>
    </row>
    <row r="519" spans="1:10" ht="44.25" thickBot="1" x14ac:dyDescent="0.3">
      <c r="A519" t="s">
        <v>290</v>
      </c>
      <c r="B519" s="59" t="s">
        <v>149</v>
      </c>
      <c r="C519" s="60" t="s">
        <v>96</v>
      </c>
      <c r="D519" s="60" t="s">
        <v>97</v>
      </c>
      <c r="E519" s="60" t="s">
        <v>150</v>
      </c>
      <c r="F519" s="46" t="s">
        <v>3</v>
      </c>
      <c r="G519" s="350" t="s">
        <v>4</v>
      </c>
      <c r="H519" s="350" t="s">
        <v>7</v>
      </c>
      <c r="I519" s="9"/>
      <c r="J519" s="9"/>
    </row>
    <row r="520" spans="1:10" ht="15.75" thickBot="1" x14ac:dyDescent="0.3">
      <c r="A520" t="s">
        <v>290</v>
      </c>
      <c r="B520" s="49" t="s">
        <v>227</v>
      </c>
      <c r="C520" s="50" t="s">
        <v>228</v>
      </c>
      <c r="D520" s="50" t="s">
        <v>293</v>
      </c>
      <c r="E520" s="47">
        <v>6.4</v>
      </c>
      <c r="F520" s="304"/>
      <c r="G520" s="360">
        <f>F520*E520</f>
        <v>0</v>
      </c>
      <c r="H520" s="360">
        <f t="shared" ref="H520:H526" si="73">G520*1</f>
        <v>0</v>
      </c>
      <c r="I520" s="9"/>
      <c r="J520" s="9"/>
    </row>
    <row r="521" spans="1:10" ht="15.75" thickBot="1" x14ac:dyDescent="0.3">
      <c r="A521" t="s">
        <v>290</v>
      </c>
      <c r="B521" s="49" t="s">
        <v>292</v>
      </c>
      <c r="C521" s="50" t="s">
        <v>230</v>
      </c>
      <c r="D521" s="50" t="s">
        <v>293</v>
      </c>
      <c r="E521" s="47">
        <v>15.6</v>
      </c>
      <c r="F521" s="304"/>
      <c r="G521" s="360">
        <f t="shared" ref="G521:G526" si="74">F521*E521</f>
        <v>0</v>
      </c>
      <c r="H521" s="360">
        <f t="shared" si="73"/>
        <v>0</v>
      </c>
      <c r="I521" s="9"/>
      <c r="J521" s="9"/>
    </row>
    <row r="522" spans="1:10" ht="15.75" thickBot="1" x14ac:dyDescent="0.3">
      <c r="A522" t="s">
        <v>290</v>
      </c>
      <c r="B522" s="49" t="s">
        <v>38</v>
      </c>
      <c r="C522" s="50" t="s">
        <v>230</v>
      </c>
      <c r="D522" s="50" t="s">
        <v>293</v>
      </c>
      <c r="E522" s="47">
        <v>4.9000000000000004</v>
      </c>
      <c r="F522" s="304"/>
      <c r="G522" s="360">
        <f t="shared" si="74"/>
        <v>0</v>
      </c>
      <c r="H522" s="360">
        <f t="shared" si="73"/>
        <v>0</v>
      </c>
      <c r="I522" s="9"/>
      <c r="J522" s="9"/>
    </row>
    <row r="523" spans="1:10" ht="15.75" thickBot="1" x14ac:dyDescent="0.3">
      <c r="A523" t="s">
        <v>290</v>
      </c>
      <c r="B523" s="49" t="s">
        <v>104</v>
      </c>
      <c r="C523" s="50" t="s">
        <v>230</v>
      </c>
      <c r="D523" s="50" t="s">
        <v>293</v>
      </c>
      <c r="E523" s="47">
        <v>11.3</v>
      </c>
      <c r="F523" s="304"/>
      <c r="G523" s="360">
        <f t="shared" si="74"/>
        <v>0</v>
      </c>
      <c r="H523" s="360">
        <f t="shared" si="73"/>
        <v>0</v>
      </c>
      <c r="I523" s="9"/>
      <c r="J523" s="9"/>
    </row>
    <row r="524" spans="1:10" ht="15.75" thickBot="1" x14ac:dyDescent="0.3">
      <c r="B524" s="49" t="s">
        <v>296</v>
      </c>
      <c r="C524" s="50" t="s">
        <v>230</v>
      </c>
      <c r="D524" s="50" t="s">
        <v>293</v>
      </c>
      <c r="E524" s="47">
        <v>13.2</v>
      </c>
      <c r="F524" s="304"/>
      <c r="G524" s="360">
        <f t="shared" si="74"/>
        <v>0</v>
      </c>
      <c r="H524" s="360">
        <f t="shared" si="73"/>
        <v>0</v>
      </c>
      <c r="I524" s="9"/>
      <c r="J524" s="9"/>
    </row>
    <row r="525" spans="1:10" ht="15.75" thickBot="1" x14ac:dyDescent="0.3">
      <c r="A525" t="s">
        <v>290</v>
      </c>
      <c r="B525" s="49" t="s">
        <v>294</v>
      </c>
      <c r="C525" s="50" t="s">
        <v>230</v>
      </c>
      <c r="D525" s="50" t="s">
        <v>293</v>
      </c>
      <c r="E525" s="47">
        <v>3.6</v>
      </c>
      <c r="F525" s="304"/>
      <c r="G525" s="360">
        <f t="shared" ref="G525" si="75">F525*E525</f>
        <v>0</v>
      </c>
      <c r="H525" s="360">
        <f t="shared" si="73"/>
        <v>0</v>
      </c>
      <c r="I525" s="9"/>
      <c r="J525" s="9"/>
    </row>
    <row r="526" spans="1:10" ht="15.75" thickBot="1" x14ac:dyDescent="0.3">
      <c r="A526" t="s">
        <v>290</v>
      </c>
      <c r="B526" s="49" t="s">
        <v>295</v>
      </c>
      <c r="C526" s="50" t="s">
        <v>230</v>
      </c>
      <c r="D526" s="50" t="s">
        <v>293</v>
      </c>
      <c r="E526" s="47">
        <v>2.6</v>
      </c>
      <c r="F526" s="304"/>
      <c r="G526" s="360">
        <f t="shared" si="74"/>
        <v>0</v>
      </c>
      <c r="H526" s="360">
        <f t="shared" si="73"/>
        <v>0</v>
      </c>
      <c r="I526" s="9"/>
      <c r="J526" s="9"/>
    </row>
    <row r="527" spans="1:10" ht="15.75" thickBot="1" x14ac:dyDescent="0.3">
      <c r="A527" t="s">
        <v>290</v>
      </c>
      <c r="B527" s="13"/>
      <c r="C527" s="13"/>
      <c r="D527" s="13"/>
      <c r="E527" s="13"/>
      <c r="F527" s="13"/>
      <c r="G527" s="346" t="s">
        <v>14</v>
      </c>
      <c r="H527" s="354">
        <f>SUM(H520:H526)</f>
        <v>0</v>
      </c>
      <c r="I527" s="9"/>
      <c r="J527" s="9"/>
    </row>
    <row r="528" spans="1:10" x14ac:dyDescent="0.25">
      <c r="A528" t="s">
        <v>290</v>
      </c>
      <c r="B528" s="13"/>
      <c r="C528" s="13"/>
      <c r="D528" s="13"/>
      <c r="E528" s="13"/>
      <c r="F528" s="13"/>
      <c r="G528" s="357"/>
      <c r="H528" s="357"/>
      <c r="I528" s="9"/>
      <c r="J528" s="9"/>
    </row>
    <row r="529" spans="1:10" x14ac:dyDescent="0.25">
      <c r="A529" t="s">
        <v>290</v>
      </c>
      <c r="B529" s="13"/>
      <c r="C529" s="13"/>
      <c r="D529" s="13"/>
      <c r="E529" s="67" t="s">
        <v>232</v>
      </c>
      <c r="F529" s="68"/>
      <c r="G529" s="362">
        <f>G20+G30+G36+G41+G45+G56+G71+G89+G104+G111+G118+G128+G139+G145+G156+G171+I181+I216+I270+I330+I391+H403+H407+H414+H420+H425+H434+H441+H470+H481+H501+H509+G84+H517+H527</f>
        <v>0</v>
      </c>
      <c r="H529" s="357"/>
      <c r="I529" s="9"/>
      <c r="J529" s="9"/>
    </row>
    <row r="530" spans="1:10" x14ac:dyDescent="0.25">
      <c r="A530" t="s">
        <v>290</v>
      </c>
      <c r="B530" s="13"/>
      <c r="C530" s="13"/>
      <c r="D530" s="13"/>
      <c r="E530" s="67" t="s">
        <v>233</v>
      </c>
      <c r="F530" s="68"/>
      <c r="G530" s="362">
        <f>G529*12</f>
        <v>0</v>
      </c>
      <c r="H530" s="357"/>
      <c r="I530" s="9"/>
      <c r="J530" s="9"/>
    </row>
    <row r="531" spans="1:10" x14ac:dyDescent="0.25">
      <c r="A531" t="s">
        <v>290</v>
      </c>
      <c r="B531" s="432" t="s">
        <v>234</v>
      </c>
      <c r="C531" s="433"/>
      <c r="D531" s="433"/>
      <c r="E531" s="433"/>
      <c r="F531" s="434"/>
      <c r="G531" s="363">
        <f>G529*48</f>
        <v>0</v>
      </c>
      <c r="H531" s="357"/>
      <c r="I531" s="9"/>
      <c r="J531" s="9"/>
    </row>
    <row r="532" spans="1:10" x14ac:dyDescent="0.25">
      <c r="A532" t="s">
        <v>290</v>
      </c>
      <c r="B532" s="13"/>
      <c r="C532" s="13"/>
      <c r="D532" s="13"/>
      <c r="E532" s="13"/>
      <c r="F532" s="13"/>
      <c r="G532" s="118"/>
      <c r="H532" s="118"/>
      <c r="I532" s="9"/>
      <c r="J532" s="9"/>
    </row>
    <row r="533" spans="1:10" x14ac:dyDescent="0.25">
      <c r="A533" t="s">
        <v>290</v>
      </c>
      <c r="B533" s="13"/>
      <c r="C533" s="13"/>
      <c r="D533" s="13"/>
      <c r="E533" s="13"/>
      <c r="F533" s="13"/>
      <c r="G533" s="13"/>
      <c r="H533" s="13"/>
      <c r="I533" s="9"/>
      <c r="J533" s="9"/>
    </row>
    <row r="534" spans="1:10" x14ac:dyDescent="0.25">
      <c r="A534" t="s">
        <v>290</v>
      </c>
      <c r="B534" s="14" t="s">
        <v>235</v>
      </c>
      <c r="C534" s="13"/>
      <c r="D534" s="13"/>
      <c r="E534" s="13"/>
      <c r="F534" s="13"/>
      <c r="G534" s="13"/>
      <c r="H534" s="9"/>
      <c r="I534" s="9"/>
      <c r="J534" s="9"/>
    </row>
    <row r="535" spans="1:10" x14ac:dyDescent="0.25">
      <c r="A535" t="s">
        <v>290</v>
      </c>
      <c r="B535" s="13"/>
      <c r="C535" s="13"/>
      <c r="D535" s="13"/>
      <c r="E535" s="13"/>
      <c r="F535" s="13"/>
      <c r="G535" s="13"/>
      <c r="H535" s="9"/>
      <c r="I535" s="9"/>
      <c r="J535" s="9"/>
    </row>
    <row r="536" spans="1:10" x14ac:dyDescent="0.25">
      <c r="A536" t="s">
        <v>290</v>
      </c>
      <c r="B536" s="42" t="s">
        <v>305</v>
      </c>
      <c r="C536" s="13"/>
      <c r="D536" s="13"/>
      <c r="E536" s="13"/>
      <c r="F536" s="13"/>
      <c r="G536" s="13"/>
      <c r="H536" s="9"/>
      <c r="I536" s="9"/>
      <c r="J536" s="9"/>
    </row>
    <row r="537" spans="1:10" x14ac:dyDescent="0.25">
      <c r="A537" t="s">
        <v>290</v>
      </c>
      <c r="B537" s="13" t="s">
        <v>282</v>
      </c>
      <c r="C537" s="13"/>
      <c r="D537" s="13"/>
      <c r="E537" s="13"/>
      <c r="F537" s="13"/>
      <c r="G537" s="13"/>
      <c r="H537" s="9"/>
      <c r="I537" s="9"/>
      <c r="J537" s="9"/>
    </row>
    <row r="538" spans="1:10" ht="43.5" x14ac:dyDescent="0.25">
      <c r="A538" t="s">
        <v>290</v>
      </c>
      <c r="B538" s="79" t="s">
        <v>2</v>
      </c>
      <c r="C538" s="298" t="s">
        <v>3</v>
      </c>
      <c r="D538" s="80" t="s">
        <v>237</v>
      </c>
      <c r="E538" s="81" t="s">
        <v>238</v>
      </c>
      <c r="F538" s="81" t="s">
        <v>6</v>
      </c>
      <c r="G538" s="82" t="s">
        <v>239</v>
      </c>
      <c r="H538" s="373" t="s">
        <v>240</v>
      </c>
      <c r="I538" s="9"/>
      <c r="J538" s="9"/>
    </row>
    <row r="539" spans="1:10" ht="28.5" x14ac:dyDescent="0.25">
      <c r="A539" t="s">
        <v>290</v>
      </c>
      <c r="B539" s="299">
        <v>370</v>
      </c>
      <c r="C539" s="305"/>
      <c r="D539" s="364">
        <f>B539*C539</f>
        <v>0</v>
      </c>
      <c r="E539" s="72" t="s">
        <v>241</v>
      </c>
      <c r="F539" s="103" t="s">
        <v>58</v>
      </c>
      <c r="G539" s="83">
        <v>2</v>
      </c>
      <c r="H539" s="374">
        <f>D539*G539</f>
        <v>0</v>
      </c>
      <c r="I539" s="9"/>
      <c r="J539" s="9"/>
    </row>
    <row r="540" spans="1:10" x14ac:dyDescent="0.25">
      <c r="A540" t="s">
        <v>290</v>
      </c>
      <c r="B540" s="300">
        <v>370</v>
      </c>
      <c r="C540" s="305"/>
      <c r="D540" s="365">
        <f>B540*C540</f>
        <v>0</v>
      </c>
      <c r="E540" s="72" t="s">
        <v>242</v>
      </c>
      <c r="F540" s="103" t="s">
        <v>58</v>
      </c>
      <c r="G540" s="83">
        <v>2</v>
      </c>
      <c r="H540" s="374">
        <f t="shared" ref="H540:H541" si="76">D540*G540</f>
        <v>0</v>
      </c>
      <c r="I540" s="9"/>
      <c r="J540" s="9"/>
    </row>
    <row r="541" spans="1:10" x14ac:dyDescent="0.25">
      <c r="A541" t="s">
        <v>290</v>
      </c>
      <c r="B541" s="300">
        <v>296</v>
      </c>
      <c r="C541" s="305"/>
      <c r="D541" s="365">
        <f>B541*C541</f>
        <v>0</v>
      </c>
      <c r="E541" s="73" t="s">
        <v>243</v>
      </c>
      <c r="F541" s="103" t="s">
        <v>58</v>
      </c>
      <c r="G541" s="83">
        <v>2</v>
      </c>
      <c r="H541" s="374">
        <f t="shared" si="76"/>
        <v>0</v>
      </c>
      <c r="I541" s="9"/>
      <c r="J541" s="9"/>
    </row>
    <row r="542" spans="1:10" ht="15.75" thickBot="1" x14ac:dyDescent="0.3">
      <c r="A542" t="s">
        <v>290</v>
      </c>
      <c r="B542" s="74" t="s">
        <v>244</v>
      </c>
      <c r="C542" s="75"/>
      <c r="D542" s="366">
        <f>SUM(D539:D541)</f>
        <v>0</v>
      </c>
      <c r="E542" s="13"/>
      <c r="F542" s="84" t="s">
        <v>233</v>
      </c>
      <c r="G542" s="68"/>
      <c r="H542" s="374">
        <f>SUM(H539:H541)</f>
        <v>0</v>
      </c>
      <c r="I542" s="9"/>
      <c r="J542" s="9"/>
    </row>
    <row r="543" spans="1:10" x14ac:dyDescent="0.25">
      <c r="A543" t="s">
        <v>290</v>
      </c>
      <c r="B543" s="76" t="s">
        <v>245</v>
      </c>
      <c r="C543" s="13"/>
      <c r="D543" s="13"/>
      <c r="E543" s="13"/>
      <c r="F543" s="77" t="s">
        <v>246</v>
      </c>
      <c r="G543" s="78"/>
      <c r="H543" s="375">
        <f>H542*4</f>
        <v>0</v>
      </c>
      <c r="I543" s="9"/>
      <c r="J543" s="9"/>
    </row>
    <row r="544" spans="1:10" x14ac:dyDescent="0.25">
      <c r="A544" t="s">
        <v>290</v>
      </c>
      <c r="B544" s="13"/>
      <c r="C544" s="13"/>
      <c r="D544" s="13"/>
      <c r="E544" s="13"/>
      <c r="F544" s="13"/>
      <c r="G544" s="13"/>
      <c r="H544" s="376"/>
      <c r="I544" s="9"/>
      <c r="J544" s="9"/>
    </row>
    <row r="545" spans="1:10" x14ac:dyDescent="0.25">
      <c r="A545" t="s">
        <v>290</v>
      </c>
      <c r="B545" s="437" t="s">
        <v>283</v>
      </c>
      <c r="C545" s="437"/>
      <c r="D545" s="437"/>
      <c r="E545" s="437"/>
      <c r="F545" s="437"/>
      <c r="G545" s="35"/>
      <c r="H545" s="377"/>
      <c r="I545" s="9"/>
      <c r="J545" s="9"/>
    </row>
    <row r="546" spans="1:10" ht="43.5" x14ac:dyDescent="0.25">
      <c r="A546" t="s">
        <v>290</v>
      </c>
      <c r="B546" s="79" t="s">
        <v>2</v>
      </c>
      <c r="C546" s="80" t="s">
        <v>3</v>
      </c>
      <c r="D546" s="80" t="s">
        <v>237</v>
      </c>
      <c r="E546" s="81" t="s">
        <v>238</v>
      </c>
      <c r="F546" s="81" t="s">
        <v>6</v>
      </c>
      <c r="G546" s="82" t="s">
        <v>239</v>
      </c>
      <c r="H546" s="373" t="s">
        <v>240</v>
      </c>
      <c r="I546" s="9"/>
      <c r="J546" s="9"/>
    </row>
    <row r="547" spans="1:10" x14ac:dyDescent="0.25">
      <c r="A547" t="s">
        <v>290</v>
      </c>
      <c r="B547" s="301">
        <v>4.5999999999999996</v>
      </c>
      <c r="C547" s="305"/>
      <c r="D547" s="367">
        <f>B547*C547</f>
        <v>0</v>
      </c>
      <c r="E547" s="85" t="s">
        <v>247</v>
      </c>
      <c r="F547" s="103" t="s">
        <v>58</v>
      </c>
      <c r="G547" s="83">
        <v>2</v>
      </c>
      <c r="H547" s="374">
        <f>D547*G547</f>
        <v>0</v>
      </c>
      <c r="I547" s="9"/>
      <c r="J547" s="9"/>
    </row>
    <row r="548" spans="1:10" x14ac:dyDescent="0.25">
      <c r="A548" t="s">
        <v>290</v>
      </c>
      <c r="B548" s="301">
        <v>4.5999999999999996</v>
      </c>
      <c r="C548" s="305"/>
      <c r="D548" s="367">
        <f>B548*C548</f>
        <v>0</v>
      </c>
      <c r="E548" s="85" t="s">
        <v>242</v>
      </c>
      <c r="F548" s="103" t="s">
        <v>58</v>
      </c>
      <c r="G548" s="83">
        <v>2</v>
      </c>
      <c r="H548" s="374">
        <f t="shared" ref="H548:H549" si="77">D548*G548</f>
        <v>0</v>
      </c>
      <c r="I548" s="9"/>
      <c r="J548" s="9"/>
    </row>
    <row r="549" spans="1:10" x14ac:dyDescent="0.25">
      <c r="A549" t="s">
        <v>290</v>
      </c>
      <c r="B549" s="301">
        <v>4.5999999999999996</v>
      </c>
      <c r="C549" s="305"/>
      <c r="D549" s="367">
        <f>B549*C549</f>
        <v>0</v>
      </c>
      <c r="E549" s="86" t="s">
        <v>243</v>
      </c>
      <c r="F549" s="103" t="s">
        <v>58</v>
      </c>
      <c r="G549" s="83">
        <v>2</v>
      </c>
      <c r="H549" s="374">
        <f t="shared" si="77"/>
        <v>0</v>
      </c>
      <c r="I549" s="9"/>
      <c r="J549" s="9"/>
    </row>
    <row r="550" spans="1:10" ht="15.75" thickBot="1" x14ac:dyDescent="0.3">
      <c r="A550" t="s">
        <v>290</v>
      </c>
      <c r="B550" s="87" t="s">
        <v>244</v>
      </c>
      <c r="C550" s="88"/>
      <c r="D550" s="368">
        <f>SUM(D547:D549)</f>
        <v>0</v>
      </c>
      <c r="E550" s="35"/>
      <c r="F550" s="84" t="s">
        <v>233</v>
      </c>
      <c r="G550" s="68"/>
      <c r="H550" s="374">
        <f>SUM(H547:H549)</f>
        <v>0</v>
      </c>
      <c r="I550" s="9"/>
      <c r="J550" s="9"/>
    </row>
    <row r="551" spans="1:10" ht="15.75" thickTop="1" x14ac:dyDescent="0.25">
      <c r="A551" t="s">
        <v>290</v>
      </c>
      <c r="B551" s="89" t="s">
        <v>245</v>
      </c>
      <c r="C551" s="35"/>
      <c r="D551" s="35"/>
      <c r="E551" s="35"/>
      <c r="F551" s="77" t="s">
        <v>246</v>
      </c>
      <c r="G551" s="78"/>
      <c r="H551" s="375">
        <f>H550*4</f>
        <v>0</v>
      </c>
      <c r="I551" s="9"/>
      <c r="J551" s="9"/>
    </row>
    <row r="552" spans="1:10" x14ac:dyDescent="0.25">
      <c r="A552" t="s">
        <v>290</v>
      </c>
      <c r="B552" s="13"/>
      <c r="C552" s="13"/>
      <c r="D552" s="13"/>
      <c r="E552" s="13"/>
      <c r="F552" s="13"/>
      <c r="G552" s="13"/>
      <c r="H552" s="376"/>
      <c r="I552" s="9"/>
      <c r="J552" s="9"/>
    </row>
    <row r="553" spans="1:10" x14ac:dyDescent="0.25">
      <c r="A553" t="s">
        <v>290</v>
      </c>
      <c r="B553" s="13" t="s">
        <v>284</v>
      </c>
      <c r="C553" s="13"/>
      <c r="D553" s="13"/>
      <c r="E553" s="13"/>
      <c r="F553" s="13"/>
      <c r="G553" s="13"/>
      <c r="H553" s="376"/>
      <c r="I553" s="9"/>
      <c r="J553" s="9"/>
    </row>
    <row r="554" spans="1:10" ht="43.5" x14ac:dyDescent="0.25">
      <c r="A554" t="s">
        <v>290</v>
      </c>
      <c r="B554" s="69" t="s">
        <v>236</v>
      </c>
      <c r="C554" s="70" t="s">
        <v>3</v>
      </c>
      <c r="D554" s="70" t="s">
        <v>237</v>
      </c>
      <c r="E554" s="71" t="s">
        <v>238</v>
      </c>
      <c r="F554" s="71" t="s">
        <v>6</v>
      </c>
      <c r="G554" s="82" t="s">
        <v>239</v>
      </c>
      <c r="H554" s="373" t="s">
        <v>240</v>
      </c>
      <c r="I554" s="9"/>
      <c r="J554" s="9"/>
    </row>
    <row r="555" spans="1:10" x14ac:dyDescent="0.25">
      <c r="A555" t="s">
        <v>290</v>
      </c>
      <c r="B555" s="300">
        <v>20</v>
      </c>
      <c r="C555" s="305"/>
      <c r="D555" s="365">
        <f>B555*C555</f>
        <v>0</v>
      </c>
      <c r="E555" s="72" t="s">
        <v>247</v>
      </c>
      <c r="F555" s="103" t="s">
        <v>58</v>
      </c>
      <c r="G555" s="83">
        <v>2</v>
      </c>
      <c r="H555" s="374">
        <f>D555*G555</f>
        <v>0</v>
      </c>
      <c r="I555" s="9"/>
      <c r="J555" s="9"/>
    </row>
    <row r="556" spans="1:10" x14ac:dyDescent="0.25">
      <c r="A556" t="s">
        <v>290</v>
      </c>
      <c r="B556" s="300">
        <v>20</v>
      </c>
      <c r="C556" s="305"/>
      <c r="D556" s="365">
        <f>B556*C556</f>
        <v>0</v>
      </c>
      <c r="E556" s="72" t="s">
        <v>242</v>
      </c>
      <c r="F556" s="103" t="s">
        <v>58</v>
      </c>
      <c r="G556" s="83">
        <v>2</v>
      </c>
      <c r="H556" s="374">
        <f t="shared" ref="H556" si="78">D556*G556</f>
        <v>0</v>
      </c>
      <c r="I556" s="9"/>
      <c r="J556" s="9"/>
    </row>
    <row r="557" spans="1:10" ht="15.75" thickBot="1" x14ac:dyDescent="0.3">
      <c r="A557" t="s">
        <v>290</v>
      </c>
      <c r="B557" s="74" t="s">
        <v>244</v>
      </c>
      <c r="C557" s="75"/>
      <c r="D557" s="366">
        <f>SUM(D555:D556)</f>
        <v>0</v>
      </c>
      <c r="E557" s="13"/>
      <c r="F557" s="67" t="s">
        <v>233</v>
      </c>
      <c r="G557" s="68"/>
      <c r="H557" s="374">
        <f>SUM(H555:H556)</f>
        <v>0</v>
      </c>
      <c r="I557" s="9"/>
      <c r="J557" s="9"/>
    </row>
    <row r="558" spans="1:10" ht="15.75" thickTop="1" x14ac:dyDescent="0.25">
      <c r="A558" t="s">
        <v>290</v>
      </c>
      <c r="B558" s="76" t="s">
        <v>245</v>
      </c>
      <c r="C558" s="13"/>
      <c r="D558" s="13"/>
      <c r="E558" s="13"/>
      <c r="F558" s="77" t="s">
        <v>246</v>
      </c>
      <c r="G558" s="68"/>
      <c r="H558" s="375">
        <f>H557*4</f>
        <v>0</v>
      </c>
      <c r="I558" s="9"/>
      <c r="J558" s="9"/>
    </row>
    <row r="559" spans="1:10" x14ac:dyDescent="0.25">
      <c r="A559" t="s">
        <v>290</v>
      </c>
      <c r="B559" s="76"/>
      <c r="C559" s="13"/>
      <c r="D559" s="13"/>
      <c r="E559" s="13"/>
      <c r="F559" s="13"/>
      <c r="G559" s="13"/>
      <c r="H559" s="376"/>
      <c r="I559" s="9"/>
      <c r="J559" s="9"/>
    </row>
    <row r="560" spans="1:10" x14ac:dyDescent="0.25">
      <c r="A560" t="s">
        <v>290</v>
      </c>
      <c r="B560" s="76"/>
      <c r="C560" s="13"/>
      <c r="D560" s="13"/>
      <c r="E560" s="13"/>
      <c r="F560" s="13"/>
      <c r="G560" s="13"/>
      <c r="H560" s="376"/>
      <c r="I560" s="9"/>
      <c r="J560" s="9"/>
    </row>
    <row r="561" spans="1:10" x14ac:dyDescent="0.25">
      <c r="A561" t="s">
        <v>290</v>
      </c>
      <c r="B561" s="13" t="s">
        <v>285</v>
      </c>
      <c r="C561" s="13"/>
      <c r="D561" s="13"/>
      <c r="E561" s="13"/>
      <c r="F561" s="13"/>
      <c r="G561" s="13"/>
      <c r="H561" s="376"/>
      <c r="I561" s="9"/>
      <c r="J561" s="9"/>
    </row>
    <row r="562" spans="1:10" ht="43.5" x14ac:dyDescent="0.25">
      <c r="A562" t="s">
        <v>290</v>
      </c>
      <c r="B562" s="69" t="s">
        <v>236</v>
      </c>
      <c r="C562" s="70" t="s">
        <v>3</v>
      </c>
      <c r="D562" s="70" t="s">
        <v>237</v>
      </c>
      <c r="E562" s="71" t="s">
        <v>238</v>
      </c>
      <c r="F562" s="71" t="s">
        <v>6</v>
      </c>
      <c r="G562" s="82" t="s">
        <v>239</v>
      </c>
      <c r="H562" s="373" t="s">
        <v>240</v>
      </c>
      <c r="I562" s="9"/>
      <c r="J562" s="9"/>
    </row>
    <row r="563" spans="1:10" ht="28.5" x14ac:dyDescent="0.25">
      <c r="A563" t="s">
        <v>290</v>
      </c>
      <c r="B563" s="300">
        <v>3</v>
      </c>
      <c r="C563" s="305"/>
      <c r="D563" s="365">
        <f>B563*C563</f>
        <v>0</v>
      </c>
      <c r="E563" s="72" t="s">
        <v>248</v>
      </c>
      <c r="F563" s="103" t="s">
        <v>58</v>
      </c>
      <c r="G563" s="83">
        <v>2</v>
      </c>
      <c r="H563" s="374">
        <f>D563*G563</f>
        <v>0</v>
      </c>
      <c r="I563" s="9"/>
      <c r="J563" s="9"/>
    </row>
    <row r="564" spans="1:10" x14ac:dyDescent="0.25">
      <c r="A564" t="s">
        <v>290</v>
      </c>
      <c r="B564" s="300">
        <v>3</v>
      </c>
      <c r="C564" s="305"/>
      <c r="D564" s="365">
        <f>B564*C564</f>
        <v>0</v>
      </c>
      <c r="E564" s="72" t="s">
        <v>242</v>
      </c>
      <c r="F564" s="103" t="s">
        <v>58</v>
      </c>
      <c r="G564" s="83">
        <v>2</v>
      </c>
      <c r="H564" s="374">
        <f t="shared" ref="H564" si="79">D564*G564</f>
        <v>0</v>
      </c>
      <c r="I564" s="9"/>
      <c r="J564" s="9"/>
    </row>
    <row r="565" spans="1:10" ht="15.75" thickBot="1" x14ac:dyDescent="0.3">
      <c r="A565" t="s">
        <v>290</v>
      </c>
      <c r="B565" s="74" t="s">
        <v>244</v>
      </c>
      <c r="C565" s="90"/>
      <c r="D565" s="366">
        <f>SUM(D563:D564)</f>
        <v>0</v>
      </c>
      <c r="E565" s="13"/>
      <c r="F565" s="67" t="s">
        <v>233</v>
      </c>
      <c r="G565" s="68"/>
      <c r="H565" s="374">
        <f>SUM(H563:H564)</f>
        <v>0</v>
      </c>
      <c r="I565" s="9"/>
      <c r="J565" s="9"/>
    </row>
    <row r="566" spans="1:10" ht="15.75" thickTop="1" x14ac:dyDescent="0.25">
      <c r="A566" t="s">
        <v>290</v>
      </c>
      <c r="B566" s="76" t="s">
        <v>245</v>
      </c>
      <c r="C566" s="7"/>
      <c r="D566" s="13"/>
      <c r="E566" s="13"/>
      <c r="F566" s="77" t="s">
        <v>246</v>
      </c>
      <c r="G566" s="68"/>
      <c r="H566" s="375">
        <f>H565*4</f>
        <v>0</v>
      </c>
      <c r="I566" s="9"/>
      <c r="J566" s="9"/>
    </row>
    <row r="567" spans="1:10" x14ac:dyDescent="0.25">
      <c r="A567" t="s">
        <v>290</v>
      </c>
      <c r="B567" s="76"/>
      <c r="C567" s="7"/>
      <c r="D567" s="13"/>
      <c r="E567" s="13"/>
      <c r="F567" s="13"/>
      <c r="G567" s="13"/>
      <c r="H567" s="376"/>
      <c r="I567" s="9"/>
      <c r="J567" s="9"/>
    </row>
    <row r="568" spans="1:10" x14ac:dyDescent="0.25">
      <c r="A568" t="s">
        <v>290</v>
      </c>
      <c r="B568" s="13"/>
      <c r="C568" s="7"/>
      <c r="D568" s="13"/>
      <c r="E568" s="13"/>
      <c r="F568" s="13"/>
      <c r="G568" s="13"/>
      <c r="H568" s="376"/>
      <c r="I568" s="9"/>
      <c r="J568" s="9"/>
    </row>
    <row r="569" spans="1:10" x14ac:dyDescent="0.25">
      <c r="A569" t="s">
        <v>290</v>
      </c>
      <c r="B569" s="13" t="s">
        <v>286</v>
      </c>
      <c r="C569" s="7"/>
      <c r="D569" s="13"/>
      <c r="E569" s="13"/>
      <c r="F569" s="13"/>
      <c r="G569" s="13"/>
      <c r="H569" s="376"/>
      <c r="I569" s="9"/>
      <c r="J569" s="9"/>
    </row>
    <row r="570" spans="1:10" ht="43.5" x14ac:dyDescent="0.25">
      <c r="A570" t="s">
        <v>290</v>
      </c>
      <c r="B570" s="69" t="s">
        <v>236</v>
      </c>
      <c r="C570" s="91" t="s">
        <v>3</v>
      </c>
      <c r="D570" s="70" t="s">
        <v>237</v>
      </c>
      <c r="E570" s="71" t="s">
        <v>238</v>
      </c>
      <c r="F570" s="71" t="s">
        <v>6</v>
      </c>
      <c r="G570" s="82" t="s">
        <v>239</v>
      </c>
      <c r="H570" s="373" t="s">
        <v>240</v>
      </c>
      <c r="I570" s="9"/>
      <c r="J570" s="9"/>
    </row>
    <row r="571" spans="1:10" ht="28.5" x14ac:dyDescent="0.25">
      <c r="A571" t="s">
        <v>290</v>
      </c>
      <c r="B571" s="300">
        <v>5</v>
      </c>
      <c r="C571" s="305"/>
      <c r="D571" s="365">
        <f>B571*C571</f>
        <v>0</v>
      </c>
      <c r="E571" s="72" t="s">
        <v>249</v>
      </c>
      <c r="F571" s="103" t="s">
        <v>58</v>
      </c>
      <c r="G571" s="83">
        <v>2</v>
      </c>
      <c r="H571" s="374">
        <f>D571*G571</f>
        <v>0</v>
      </c>
      <c r="I571" s="9"/>
      <c r="J571" s="9"/>
    </row>
    <row r="572" spans="1:10" x14ac:dyDescent="0.25">
      <c r="A572" t="s">
        <v>290</v>
      </c>
      <c r="B572" s="300">
        <v>5</v>
      </c>
      <c r="C572" s="305"/>
      <c r="D572" s="365">
        <f>B572*C572</f>
        <v>0</v>
      </c>
      <c r="E572" s="72" t="s">
        <v>250</v>
      </c>
      <c r="F572" s="103" t="s">
        <v>58</v>
      </c>
      <c r="G572" s="83">
        <v>2</v>
      </c>
      <c r="H572" s="374">
        <f t="shared" ref="H572" si="80">D572*G572</f>
        <v>0</v>
      </c>
      <c r="I572" s="9"/>
      <c r="J572" s="9"/>
    </row>
    <row r="573" spans="1:10" ht="15.75" thickBot="1" x14ac:dyDescent="0.3">
      <c r="A573" t="s">
        <v>290</v>
      </c>
      <c r="B573" s="74" t="s">
        <v>244</v>
      </c>
      <c r="C573" s="90"/>
      <c r="D573" s="366">
        <f>SUM(D571:D572)</f>
        <v>0</v>
      </c>
      <c r="E573" s="13"/>
      <c r="F573" s="67" t="s">
        <v>233</v>
      </c>
      <c r="G573" s="68"/>
      <c r="H573" s="374">
        <f>SUM(H571:H572)</f>
        <v>0</v>
      </c>
      <c r="I573" s="9"/>
      <c r="J573" s="9"/>
    </row>
    <row r="574" spans="1:10" ht="15.75" thickTop="1" x14ac:dyDescent="0.25">
      <c r="A574" t="s">
        <v>290</v>
      </c>
      <c r="B574" s="76" t="s">
        <v>245</v>
      </c>
      <c r="C574" s="7"/>
      <c r="D574" s="92"/>
      <c r="E574" s="13"/>
      <c r="F574" s="77" t="s">
        <v>246</v>
      </c>
      <c r="G574" s="68"/>
      <c r="H574" s="375">
        <f>H573*4</f>
        <v>0</v>
      </c>
      <c r="I574" s="9"/>
      <c r="J574" s="9"/>
    </row>
    <row r="575" spans="1:10" x14ac:dyDescent="0.25">
      <c r="A575" t="s">
        <v>290</v>
      </c>
      <c r="B575" s="13"/>
      <c r="C575" s="7"/>
      <c r="D575" s="13"/>
      <c r="E575" s="13"/>
      <c r="F575" s="13"/>
      <c r="G575" s="13"/>
      <c r="H575" s="376"/>
      <c r="I575" s="9"/>
      <c r="J575" s="9"/>
    </row>
    <row r="576" spans="1:10" x14ac:dyDescent="0.25">
      <c r="A576" t="s">
        <v>290</v>
      </c>
      <c r="B576" s="13"/>
      <c r="C576" s="7"/>
      <c r="D576" s="13"/>
      <c r="E576" s="13"/>
      <c r="F576" s="13"/>
      <c r="G576" s="13"/>
      <c r="H576" s="376"/>
      <c r="I576" s="9"/>
      <c r="J576" s="9"/>
    </row>
    <row r="577" spans="1:10" x14ac:dyDescent="0.25">
      <c r="A577" t="s">
        <v>290</v>
      </c>
      <c r="B577" s="13" t="s">
        <v>287</v>
      </c>
      <c r="C577" s="7"/>
      <c r="D577" s="13"/>
      <c r="E577" s="13"/>
      <c r="F577" s="13"/>
      <c r="G577" s="13"/>
      <c r="H577" s="376"/>
      <c r="I577" s="9"/>
      <c r="J577" s="9"/>
    </row>
    <row r="578" spans="1:10" ht="43.5" x14ac:dyDescent="0.25">
      <c r="A578" t="s">
        <v>290</v>
      </c>
      <c r="B578" s="69" t="s">
        <v>236</v>
      </c>
      <c r="C578" s="91" t="s">
        <v>3</v>
      </c>
      <c r="D578" s="70" t="s">
        <v>237</v>
      </c>
      <c r="E578" s="71" t="s">
        <v>238</v>
      </c>
      <c r="F578" s="71" t="s">
        <v>6</v>
      </c>
      <c r="G578" s="82" t="s">
        <v>239</v>
      </c>
      <c r="H578" s="373" t="s">
        <v>240</v>
      </c>
      <c r="I578" s="9"/>
      <c r="J578" s="9"/>
    </row>
    <row r="579" spans="1:10" x14ac:dyDescent="0.25">
      <c r="A579" t="s">
        <v>290</v>
      </c>
      <c r="B579" s="300">
        <v>32</v>
      </c>
      <c r="C579" s="305"/>
      <c r="D579" s="369">
        <f>B579*C579</f>
        <v>0</v>
      </c>
      <c r="E579" s="72" t="s">
        <v>251</v>
      </c>
      <c r="F579" s="103" t="s">
        <v>58</v>
      </c>
      <c r="G579" s="83">
        <v>2</v>
      </c>
      <c r="H579" s="374">
        <f>D579*G579</f>
        <v>0</v>
      </c>
      <c r="I579" s="9"/>
      <c r="J579" s="9"/>
    </row>
    <row r="580" spans="1:10" x14ac:dyDescent="0.25">
      <c r="A580" t="s">
        <v>290</v>
      </c>
      <c r="B580" s="300">
        <v>32</v>
      </c>
      <c r="C580" s="305"/>
      <c r="D580" s="369">
        <f>B580*C580</f>
        <v>0</v>
      </c>
      <c r="E580" s="72" t="s">
        <v>242</v>
      </c>
      <c r="F580" s="103" t="s">
        <v>58</v>
      </c>
      <c r="G580" s="83">
        <v>2</v>
      </c>
      <c r="H580" s="374">
        <f t="shared" ref="H580:H581" si="81">D580*G580</f>
        <v>0</v>
      </c>
      <c r="I580" s="9"/>
      <c r="J580" s="9"/>
    </row>
    <row r="581" spans="1:10" x14ac:dyDescent="0.25">
      <c r="A581" t="s">
        <v>290</v>
      </c>
      <c r="B581" s="300">
        <v>30</v>
      </c>
      <c r="C581" s="305"/>
      <c r="D581" s="369">
        <f>B581*C581</f>
        <v>0</v>
      </c>
      <c r="E581" s="73" t="s">
        <v>243</v>
      </c>
      <c r="F581" s="103" t="s">
        <v>58</v>
      </c>
      <c r="G581" s="83">
        <v>2</v>
      </c>
      <c r="H581" s="374">
        <f t="shared" si="81"/>
        <v>0</v>
      </c>
      <c r="I581" s="9"/>
      <c r="J581" s="9"/>
    </row>
    <row r="582" spans="1:10" ht="15.75" thickBot="1" x14ac:dyDescent="0.3">
      <c r="A582" t="s">
        <v>290</v>
      </c>
      <c r="B582" s="74" t="s">
        <v>244</v>
      </c>
      <c r="C582" s="93"/>
      <c r="D582" s="370">
        <f>SUM(D579:D581)</f>
        <v>0</v>
      </c>
      <c r="E582" s="13"/>
      <c r="F582" s="67" t="s">
        <v>233</v>
      </c>
      <c r="G582" s="68"/>
      <c r="H582" s="374">
        <f>SUM(H579:H581)</f>
        <v>0</v>
      </c>
      <c r="I582" s="9"/>
      <c r="J582" s="9"/>
    </row>
    <row r="583" spans="1:10" ht="15.75" thickTop="1" x14ac:dyDescent="0.25">
      <c r="A583" t="s">
        <v>290</v>
      </c>
      <c r="B583" s="76" t="s">
        <v>245</v>
      </c>
      <c r="C583" s="7"/>
      <c r="D583" s="13"/>
      <c r="E583" s="13"/>
      <c r="F583" s="77" t="s">
        <v>246</v>
      </c>
      <c r="G583" s="78"/>
      <c r="H583" s="375">
        <f>H582*4</f>
        <v>0</v>
      </c>
      <c r="I583" s="9"/>
      <c r="J583" s="9"/>
    </row>
    <row r="584" spans="1:10" x14ac:dyDescent="0.25">
      <c r="A584" t="s">
        <v>290</v>
      </c>
      <c r="B584" s="76"/>
      <c r="C584" s="7"/>
      <c r="D584" s="13"/>
      <c r="E584" s="13"/>
      <c r="F584" s="13"/>
      <c r="G584" s="13"/>
      <c r="H584" s="376"/>
      <c r="I584" s="9"/>
      <c r="J584" s="9"/>
    </row>
    <row r="585" spans="1:10" x14ac:dyDescent="0.25">
      <c r="A585" t="s">
        <v>290</v>
      </c>
      <c r="B585" s="13" t="s">
        <v>288</v>
      </c>
      <c r="C585" s="7"/>
      <c r="D585" s="13"/>
      <c r="E585" s="13"/>
      <c r="F585" s="13"/>
      <c r="G585" s="13"/>
      <c r="H585" s="376"/>
      <c r="I585" s="9"/>
      <c r="J585" s="9"/>
    </row>
    <row r="586" spans="1:10" ht="43.5" x14ac:dyDescent="0.25">
      <c r="A586" t="s">
        <v>290</v>
      </c>
      <c r="B586" s="69" t="s">
        <v>236</v>
      </c>
      <c r="C586" s="91" t="s">
        <v>3</v>
      </c>
      <c r="D586" s="70" t="s">
        <v>237</v>
      </c>
      <c r="E586" s="71" t="s">
        <v>238</v>
      </c>
      <c r="F586" s="71" t="s">
        <v>6</v>
      </c>
      <c r="G586" s="82" t="s">
        <v>239</v>
      </c>
      <c r="H586" s="373" t="s">
        <v>240</v>
      </c>
      <c r="I586" s="9"/>
      <c r="J586" s="9"/>
    </row>
    <row r="587" spans="1:10" x14ac:dyDescent="0.25">
      <c r="A587" t="s">
        <v>290</v>
      </c>
      <c r="B587" s="300">
        <v>29.11</v>
      </c>
      <c r="C587" s="305"/>
      <c r="D587" s="369">
        <f>B587*C587</f>
        <v>0</v>
      </c>
      <c r="E587" s="72" t="s">
        <v>251</v>
      </c>
      <c r="F587" s="103" t="s">
        <v>58</v>
      </c>
      <c r="G587" s="83">
        <v>2</v>
      </c>
      <c r="H587" s="374">
        <f>D587*G587</f>
        <v>0</v>
      </c>
      <c r="I587" s="9"/>
      <c r="J587" s="9"/>
    </row>
    <row r="588" spans="1:10" x14ac:dyDescent="0.25">
      <c r="A588" t="s">
        <v>290</v>
      </c>
      <c r="B588" s="300">
        <v>29.11</v>
      </c>
      <c r="C588" s="305"/>
      <c r="D588" s="369">
        <f>B588*C588</f>
        <v>0</v>
      </c>
      <c r="E588" s="72" t="s">
        <v>250</v>
      </c>
      <c r="F588" s="103" t="s">
        <v>58</v>
      </c>
      <c r="G588" s="83">
        <v>2</v>
      </c>
      <c r="H588" s="374">
        <f>D588*G588</f>
        <v>0</v>
      </c>
      <c r="I588" s="9"/>
      <c r="J588" s="9"/>
    </row>
    <row r="589" spans="1:10" x14ac:dyDescent="0.25">
      <c r="A589" t="s">
        <v>290</v>
      </c>
      <c r="B589" s="300">
        <v>100</v>
      </c>
      <c r="C589" s="305"/>
      <c r="D589" s="369">
        <f>B589*C589</f>
        <v>0</v>
      </c>
      <c r="E589" s="94" t="s">
        <v>252</v>
      </c>
      <c r="F589" s="103" t="s">
        <v>58</v>
      </c>
      <c r="G589" s="83">
        <v>2</v>
      </c>
      <c r="H589" s="374">
        <f t="shared" ref="H589" si="82">D589*G589</f>
        <v>0</v>
      </c>
      <c r="I589" s="9"/>
      <c r="J589" s="9"/>
    </row>
    <row r="590" spans="1:10" ht="15.75" thickBot="1" x14ac:dyDescent="0.3">
      <c r="A590" t="s">
        <v>290</v>
      </c>
      <c r="B590" s="74" t="s">
        <v>244</v>
      </c>
      <c r="C590" s="95"/>
      <c r="D590" s="370">
        <f>SUM(D587:D589)</f>
        <v>0</v>
      </c>
      <c r="E590" s="13"/>
      <c r="F590" s="67" t="s">
        <v>233</v>
      </c>
      <c r="G590" s="68"/>
      <c r="H590" s="374">
        <f>SUM(H587:H589)</f>
        <v>0</v>
      </c>
      <c r="I590" s="9"/>
      <c r="J590" s="9"/>
    </row>
    <row r="591" spans="1:10" ht="15.75" thickTop="1" x14ac:dyDescent="0.25">
      <c r="A591" t="s">
        <v>290</v>
      </c>
      <c r="B591" s="76" t="s">
        <v>245</v>
      </c>
      <c r="C591" s="13"/>
      <c r="D591" s="13"/>
      <c r="E591" s="13"/>
      <c r="F591" s="77" t="s">
        <v>246</v>
      </c>
      <c r="G591" s="78"/>
      <c r="H591" s="375">
        <f>H590*4</f>
        <v>0</v>
      </c>
      <c r="I591" s="9"/>
      <c r="J591" s="9"/>
    </row>
    <row r="592" spans="1:10" x14ac:dyDescent="0.25">
      <c r="A592" t="s">
        <v>290</v>
      </c>
      <c r="B592" s="76"/>
      <c r="C592" s="13"/>
      <c r="D592" s="13"/>
      <c r="E592" s="13"/>
      <c r="F592" s="13"/>
      <c r="G592" s="13"/>
      <c r="H592" s="376"/>
      <c r="I592" s="9"/>
      <c r="J592" s="9"/>
    </row>
    <row r="593" spans="1:10" x14ac:dyDescent="0.25">
      <c r="A593" t="s">
        <v>290</v>
      </c>
      <c r="B593" s="76"/>
      <c r="C593" s="13"/>
      <c r="D593" s="13"/>
      <c r="E593" s="13"/>
      <c r="F593" s="13"/>
      <c r="G593" s="13"/>
      <c r="H593" s="376"/>
      <c r="I593" s="9"/>
      <c r="J593" s="9"/>
    </row>
    <row r="594" spans="1:10" x14ac:dyDescent="0.25">
      <c r="A594" t="s">
        <v>290</v>
      </c>
      <c r="B594" s="438" t="s">
        <v>306</v>
      </c>
      <c r="C594" s="438"/>
      <c r="D594" s="438"/>
      <c r="E594" s="438"/>
      <c r="F594" s="438"/>
      <c r="G594" s="13"/>
      <c r="H594" s="376"/>
      <c r="I594" s="9"/>
      <c r="J594" s="9"/>
    </row>
    <row r="595" spans="1:10" ht="43.5" x14ac:dyDescent="0.25">
      <c r="A595" t="s">
        <v>290</v>
      </c>
      <c r="B595" s="69" t="s">
        <v>236</v>
      </c>
      <c r="C595" s="70" t="s">
        <v>3</v>
      </c>
      <c r="D595" s="70" t="s">
        <v>237</v>
      </c>
      <c r="E595" s="71" t="s">
        <v>238</v>
      </c>
      <c r="F595" s="71" t="s">
        <v>6</v>
      </c>
      <c r="G595" s="82" t="s">
        <v>239</v>
      </c>
      <c r="H595" s="373" t="s">
        <v>240</v>
      </c>
      <c r="I595" s="9"/>
      <c r="J595" s="9"/>
    </row>
    <row r="596" spans="1:10" x14ac:dyDescent="0.25">
      <c r="A596" t="s">
        <v>290</v>
      </c>
      <c r="B596" s="94">
        <v>312</v>
      </c>
      <c r="C596" s="305"/>
      <c r="D596" s="371">
        <f>B596*C596</f>
        <v>0</v>
      </c>
      <c r="E596" s="72" t="s">
        <v>253</v>
      </c>
      <c r="F596" s="103" t="s">
        <v>58</v>
      </c>
      <c r="G596" s="83">
        <v>2</v>
      </c>
      <c r="H596" s="374">
        <f>D596*G596</f>
        <v>0</v>
      </c>
      <c r="I596" s="9"/>
      <c r="J596" s="9"/>
    </row>
    <row r="597" spans="1:10" x14ac:dyDescent="0.25">
      <c r="A597" t="s">
        <v>290</v>
      </c>
      <c r="B597" s="94">
        <v>42</v>
      </c>
      <c r="C597" s="305"/>
      <c r="D597" s="371">
        <f>B597*C597</f>
        <v>0</v>
      </c>
      <c r="E597" s="72" t="s">
        <v>254</v>
      </c>
      <c r="F597" s="103" t="s">
        <v>58</v>
      </c>
      <c r="G597" s="83">
        <v>2</v>
      </c>
      <c r="H597" s="374">
        <f t="shared" ref="H597:H598" si="83">D597*G597</f>
        <v>0</v>
      </c>
      <c r="I597" s="9"/>
      <c r="J597" s="9"/>
    </row>
    <row r="598" spans="1:10" x14ac:dyDescent="0.25">
      <c r="A598" t="s">
        <v>290</v>
      </c>
      <c r="B598" s="94">
        <v>970</v>
      </c>
      <c r="C598" s="305"/>
      <c r="D598" s="371">
        <f>B598*C598</f>
        <v>0</v>
      </c>
      <c r="E598" s="72" t="s">
        <v>255</v>
      </c>
      <c r="F598" s="103" t="s">
        <v>58</v>
      </c>
      <c r="G598" s="83">
        <v>2</v>
      </c>
      <c r="H598" s="374">
        <f t="shared" si="83"/>
        <v>0</v>
      </c>
      <c r="I598" s="9"/>
      <c r="J598" s="9"/>
    </row>
    <row r="599" spans="1:10" ht="15.75" thickBot="1" x14ac:dyDescent="0.3">
      <c r="A599" t="s">
        <v>290</v>
      </c>
      <c r="B599" s="74" t="s">
        <v>244</v>
      </c>
      <c r="C599" s="96"/>
      <c r="D599" s="370">
        <f>SUM(D596:D598)</f>
        <v>0</v>
      </c>
      <c r="E599" s="13"/>
      <c r="F599" s="67" t="s">
        <v>233</v>
      </c>
      <c r="G599" s="68"/>
      <c r="H599" s="374">
        <f>SUM(H596:H598)</f>
        <v>0</v>
      </c>
      <c r="I599" s="9"/>
      <c r="J599" s="9"/>
    </row>
    <row r="600" spans="1:10" ht="15.75" thickTop="1" x14ac:dyDescent="0.25">
      <c r="A600" t="s">
        <v>290</v>
      </c>
      <c r="B600" s="13"/>
      <c r="C600" s="13">
        <v>0</v>
      </c>
      <c r="D600" s="13"/>
      <c r="E600" s="13"/>
      <c r="F600" s="77" t="s">
        <v>246</v>
      </c>
      <c r="G600" s="78"/>
      <c r="H600" s="375">
        <f>H599*4</f>
        <v>0</v>
      </c>
      <c r="I600" s="9"/>
      <c r="J600" s="9"/>
    </row>
    <row r="601" spans="1:10" ht="12.95" customHeight="1" x14ac:dyDescent="0.25">
      <c r="A601" t="s">
        <v>290</v>
      </c>
      <c r="B601" s="13"/>
      <c r="C601" s="13"/>
      <c r="D601" s="13"/>
      <c r="E601" s="13"/>
      <c r="F601" s="13"/>
      <c r="G601" s="13"/>
      <c r="H601" s="376"/>
      <c r="I601" s="9"/>
      <c r="J601" s="9"/>
    </row>
    <row r="602" spans="1:10" x14ac:dyDescent="0.25">
      <c r="A602" t="s">
        <v>290</v>
      </c>
      <c r="B602" s="438" t="s">
        <v>256</v>
      </c>
      <c r="C602" s="438"/>
      <c r="D602" s="438"/>
      <c r="E602" s="438"/>
      <c r="F602" s="438"/>
      <c r="G602" s="35"/>
      <c r="H602" s="377"/>
      <c r="I602" s="9"/>
      <c r="J602" s="9"/>
    </row>
    <row r="603" spans="1:10" ht="43.5" x14ac:dyDescent="0.25">
      <c r="A603" t="s">
        <v>290</v>
      </c>
      <c r="B603" s="97" t="s">
        <v>257</v>
      </c>
      <c r="C603" s="97" t="s">
        <v>3</v>
      </c>
      <c r="D603" s="70" t="s">
        <v>237</v>
      </c>
      <c r="E603" s="97" t="s">
        <v>5</v>
      </c>
      <c r="F603" s="97" t="s">
        <v>6</v>
      </c>
      <c r="G603" s="82" t="s">
        <v>239</v>
      </c>
      <c r="H603" s="373" t="s">
        <v>240</v>
      </c>
      <c r="I603" s="9"/>
      <c r="J603" s="9"/>
    </row>
    <row r="604" spans="1:10" x14ac:dyDescent="0.25">
      <c r="A604" t="s">
        <v>290</v>
      </c>
      <c r="B604" s="98">
        <v>605</v>
      </c>
      <c r="C604" s="305"/>
      <c r="D604" s="372">
        <f t="shared" ref="D604:D614" si="84">C604*B604</f>
        <v>0</v>
      </c>
      <c r="E604" s="99" t="s">
        <v>79</v>
      </c>
      <c r="F604" s="103" t="s">
        <v>58</v>
      </c>
      <c r="G604" s="101">
        <v>2</v>
      </c>
      <c r="H604" s="374">
        <f>G604*D604</f>
        <v>0</v>
      </c>
      <c r="I604" s="9"/>
      <c r="J604" s="9"/>
    </row>
    <row r="605" spans="1:10" x14ac:dyDescent="0.25">
      <c r="A605" t="s">
        <v>290</v>
      </c>
      <c r="B605" s="98">
        <v>184</v>
      </c>
      <c r="C605" s="305"/>
      <c r="D605" s="372">
        <f t="shared" si="84"/>
        <v>0</v>
      </c>
      <c r="E605" s="99" t="s">
        <v>258</v>
      </c>
      <c r="F605" s="103" t="s">
        <v>58</v>
      </c>
      <c r="G605" s="101">
        <v>2</v>
      </c>
      <c r="H605" s="374">
        <f t="shared" ref="H605:H614" si="85">G605*D605</f>
        <v>0</v>
      </c>
      <c r="I605" s="9"/>
      <c r="J605" s="9"/>
    </row>
    <row r="606" spans="1:10" x14ac:dyDescent="0.25">
      <c r="A606" t="s">
        <v>290</v>
      </c>
      <c r="B606" s="102">
        <v>68</v>
      </c>
      <c r="C606" s="305"/>
      <c r="D606" s="372">
        <f t="shared" si="84"/>
        <v>0</v>
      </c>
      <c r="E606" s="99" t="s">
        <v>259</v>
      </c>
      <c r="F606" s="103" t="s">
        <v>260</v>
      </c>
      <c r="G606" s="101">
        <v>24</v>
      </c>
      <c r="H606" s="374">
        <f>G606*D606</f>
        <v>0</v>
      </c>
      <c r="I606" s="9"/>
      <c r="J606" s="9"/>
    </row>
    <row r="607" spans="1:10" x14ac:dyDescent="0.25">
      <c r="A607" t="s">
        <v>290</v>
      </c>
      <c r="B607" s="102">
        <v>70</v>
      </c>
      <c r="C607" s="305"/>
      <c r="D607" s="372">
        <f t="shared" si="84"/>
        <v>0</v>
      </c>
      <c r="E607" s="99" t="s">
        <v>84</v>
      </c>
      <c r="F607" s="103" t="s">
        <v>261</v>
      </c>
      <c r="G607" s="101">
        <v>12</v>
      </c>
      <c r="H607" s="374">
        <f t="shared" si="85"/>
        <v>0</v>
      </c>
      <c r="I607" s="9"/>
      <c r="J607" s="9"/>
    </row>
    <row r="608" spans="1:10" x14ac:dyDescent="0.25">
      <c r="A608" t="s">
        <v>290</v>
      </c>
      <c r="B608" s="102">
        <v>56</v>
      </c>
      <c r="C608" s="305"/>
      <c r="D608" s="372">
        <f t="shared" si="84"/>
        <v>0</v>
      </c>
      <c r="E608" s="99" t="s">
        <v>85</v>
      </c>
      <c r="F608" s="103" t="s">
        <v>261</v>
      </c>
      <c r="G608" s="101">
        <v>12</v>
      </c>
      <c r="H608" s="374">
        <f t="shared" si="85"/>
        <v>0</v>
      </c>
      <c r="I608" s="9"/>
      <c r="J608" s="9"/>
    </row>
    <row r="609" spans="1:10" x14ac:dyDescent="0.25">
      <c r="A609" t="s">
        <v>290</v>
      </c>
      <c r="B609" s="102">
        <v>58</v>
      </c>
      <c r="C609" s="305"/>
      <c r="D609" s="372">
        <f t="shared" si="84"/>
        <v>0</v>
      </c>
      <c r="E609" s="99" t="s">
        <v>86</v>
      </c>
      <c r="F609" s="103" t="s">
        <v>261</v>
      </c>
      <c r="G609" s="101">
        <v>12</v>
      </c>
      <c r="H609" s="374">
        <f t="shared" si="85"/>
        <v>0</v>
      </c>
      <c r="I609" s="9"/>
      <c r="J609" s="9"/>
    </row>
    <row r="610" spans="1:10" x14ac:dyDescent="0.25">
      <c r="A610" t="s">
        <v>290</v>
      </c>
      <c r="B610" s="102">
        <v>18</v>
      </c>
      <c r="C610" s="305"/>
      <c r="D610" s="372">
        <f t="shared" si="84"/>
        <v>0</v>
      </c>
      <c r="E610" s="99" t="s">
        <v>88</v>
      </c>
      <c r="F610" s="103" t="s">
        <v>261</v>
      </c>
      <c r="G610" s="101">
        <v>12</v>
      </c>
      <c r="H610" s="374">
        <f t="shared" si="85"/>
        <v>0</v>
      </c>
      <c r="I610" s="9"/>
      <c r="J610" s="9"/>
    </row>
    <row r="611" spans="1:10" x14ac:dyDescent="0.25">
      <c r="A611" t="s">
        <v>290</v>
      </c>
      <c r="B611" s="102">
        <v>120</v>
      </c>
      <c r="C611" s="305"/>
      <c r="D611" s="372">
        <f t="shared" si="84"/>
        <v>0</v>
      </c>
      <c r="E611" s="99" t="s">
        <v>86</v>
      </c>
      <c r="F611" s="103" t="s">
        <v>261</v>
      </c>
      <c r="G611" s="101">
        <v>12</v>
      </c>
      <c r="H611" s="374">
        <f t="shared" si="85"/>
        <v>0</v>
      </c>
      <c r="I611" s="9"/>
      <c r="J611" s="9"/>
    </row>
    <row r="612" spans="1:10" x14ac:dyDescent="0.25">
      <c r="A612" t="s">
        <v>290</v>
      </c>
      <c r="B612" s="102">
        <v>92</v>
      </c>
      <c r="C612" s="305"/>
      <c r="D612" s="372">
        <f t="shared" si="84"/>
        <v>0</v>
      </c>
      <c r="E612" s="99" t="s">
        <v>262</v>
      </c>
      <c r="F612" s="103" t="s">
        <v>261</v>
      </c>
      <c r="G612" s="101">
        <v>12</v>
      </c>
      <c r="H612" s="374">
        <f t="shared" si="85"/>
        <v>0</v>
      </c>
      <c r="I612" s="9"/>
      <c r="J612" s="9"/>
    </row>
    <row r="613" spans="1:10" x14ac:dyDescent="0.25">
      <c r="A613" t="s">
        <v>290</v>
      </c>
      <c r="B613" s="102">
        <v>34</v>
      </c>
      <c r="C613" s="305"/>
      <c r="D613" s="372">
        <f t="shared" si="84"/>
        <v>0</v>
      </c>
      <c r="E613" s="99" t="s">
        <v>49</v>
      </c>
      <c r="F613" s="103" t="s">
        <v>261</v>
      </c>
      <c r="G613" s="101">
        <v>12</v>
      </c>
      <c r="H613" s="374">
        <f t="shared" si="85"/>
        <v>0</v>
      </c>
      <c r="I613" s="9"/>
      <c r="J613" s="9"/>
    </row>
    <row r="614" spans="1:10" x14ac:dyDescent="0.25">
      <c r="A614" t="s">
        <v>290</v>
      </c>
      <c r="B614" s="102">
        <v>200</v>
      </c>
      <c r="C614" s="305"/>
      <c r="D614" s="372">
        <f t="shared" si="84"/>
        <v>0</v>
      </c>
      <c r="E614" s="99" t="s">
        <v>263</v>
      </c>
      <c r="F614" s="103" t="s">
        <v>261</v>
      </c>
      <c r="G614" s="101">
        <v>12</v>
      </c>
      <c r="H614" s="374">
        <f t="shared" si="85"/>
        <v>0</v>
      </c>
      <c r="I614" s="9"/>
      <c r="J614" s="9"/>
    </row>
    <row r="615" spans="1:10" x14ac:dyDescent="0.25">
      <c r="A615" t="s">
        <v>290</v>
      </c>
      <c r="B615" s="9"/>
      <c r="C615" s="9"/>
      <c r="D615" s="9"/>
      <c r="E615" s="9"/>
      <c r="F615" s="67" t="s">
        <v>233</v>
      </c>
      <c r="G615" s="68"/>
      <c r="H615" s="374">
        <f>SUM(H604:H614)</f>
        <v>0</v>
      </c>
      <c r="I615" s="9"/>
      <c r="J615" s="9"/>
    </row>
    <row r="616" spans="1:10" x14ac:dyDescent="0.25">
      <c r="A616" t="s">
        <v>290</v>
      </c>
      <c r="B616" s="9"/>
      <c r="C616" s="9"/>
      <c r="D616" s="9"/>
      <c r="E616" s="9"/>
      <c r="F616" s="77" t="s">
        <v>246</v>
      </c>
      <c r="G616" s="78"/>
      <c r="H616" s="375">
        <f>H615*4</f>
        <v>0</v>
      </c>
      <c r="I616" s="9"/>
      <c r="J616" s="9"/>
    </row>
    <row r="617" spans="1:10" x14ac:dyDescent="0.25">
      <c r="A617" t="s">
        <v>290</v>
      </c>
      <c r="B617" s="9"/>
      <c r="C617" s="9"/>
      <c r="D617" s="9"/>
      <c r="E617" s="9"/>
      <c r="F617" s="9"/>
      <c r="G617" s="9"/>
      <c r="H617" s="9"/>
      <c r="I617" s="9"/>
      <c r="J617" s="9"/>
    </row>
    <row r="618" spans="1:10" x14ac:dyDescent="0.25">
      <c r="A618" t="s">
        <v>290</v>
      </c>
      <c r="B618" s="432" t="s">
        <v>264</v>
      </c>
      <c r="C618" s="433"/>
      <c r="D618" s="433"/>
      <c r="E618" s="433"/>
      <c r="F618" s="434"/>
      <c r="G618" s="363">
        <f>H616+H600+H591+H583+H574+H566+H558+H551+H543</f>
        <v>0</v>
      </c>
      <c r="H618" s="9"/>
      <c r="I618" s="9"/>
      <c r="J618" s="9"/>
    </row>
    <row r="619" spans="1:10" ht="7.5" customHeight="1" x14ac:dyDescent="0.25">
      <c r="A619" t="s">
        <v>290</v>
      </c>
      <c r="B619" s="9"/>
      <c r="C619" s="9"/>
      <c r="D619" s="9"/>
      <c r="E619" s="9"/>
      <c r="F619" s="9"/>
      <c r="G619" s="9"/>
      <c r="H619" s="9"/>
      <c r="I619" s="9"/>
      <c r="J619" s="9"/>
    </row>
    <row r="620" spans="1:10" ht="6.75" customHeight="1" x14ac:dyDescent="0.25">
      <c r="A620" t="s">
        <v>290</v>
      </c>
      <c r="B620" s="9"/>
      <c r="C620" s="9"/>
      <c r="D620" s="9"/>
      <c r="E620" s="9"/>
      <c r="F620" s="9"/>
      <c r="G620" s="9"/>
      <c r="H620" s="9"/>
      <c r="I620" s="9"/>
      <c r="J620" s="9"/>
    </row>
    <row r="621" spans="1:10" ht="29.25" x14ac:dyDescent="0.25">
      <c r="A621" t="s">
        <v>290</v>
      </c>
      <c r="B621" s="421" t="s">
        <v>265</v>
      </c>
      <c r="C621" s="421"/>
      <c r="D621" s="421"/>
      <c r="E621" s="100" t="s">
        <v>266</v>
      </c>
      <c r="F621" s="100" t="s">
        <v>267</v>
      </c>
      <c r="G621" s="100" t="s">
        <v>268</v>
      </c>
      <c r="H621" s="9"/>
      <c r="I621" s="9"/>
      <c r="J621" s="9"/>
    </row>
    <row r="622" spans="1:10" x14ac:dyDescent="0.25">
      <c r="A622" t="s">
        <v>290</v>
      </c>
      <c r="B622" s="422" t="s">
        <v>269</v>
      </c>
      <c r="C622" s="422"/>
      <c r="D622" s="422"/>
      <c r="E622" s="100">
        <v>200</v>
      </c>
      <c r="F622" s="306"/>
      <c r="G622" s="104">
        <f>F622*E622</f>
        <v>0</v>
      </c>
      <c r="H622" s="9"/>
      <c r="I622" s="9"/>
      <c r="J622" s="9"/>
    </row>
    <row r="623" spans="1:10" x14ac:dyDescent="0.25">
      <c r="A623" t="s">
        <v>290</v>
      </c>
      <c r="B623" s="423" t="s">
        <v>270</v>
      </c>
      <c r="C623" s="424"/>
      <c r="D623" s="425"/>
      <c r="E623" s="100">
        <v>200</v>
      </c>
      <c r="F623" s="306"/>
      <c r="G623" s="104">
        <f>F623*E623</f>
        <v>0</v>
      </c>
      <c r="H623" s="9"/>
      <c r="I623" s="9"/>
      <c r="J623" s="9"/>
    </row>
    <row r="624" spans="1:10" x14ac:dyDescent="0.25">
      <c r="A624" t="s">
        <v>290</v>
      </c>
      <c r="B624" s="423" t="s">
        <v>280</v>
      </c>
      <c r="C624" s="424"/>
      <c r="D624" s="425"/>
      <c r="E624" s="100">
        <v>60</v>
      </c>
      <c r="F624" s="306"/>
      <c r="G624" s="104">
        <f>E624*F624</f>
        <v>0</v>
      </c>
      <c r="H624" s="9"/>
      <c r="I624" s="9"/>
      <c r="J624" s="9"/>
    </row>
    <row r="625" spans="1:10" x14ac:dyDescent="0.25">
      <c r="A625" t="s">
        <v>290</v>
      </c>
      <c r="B625" s="115" t="s">
        <v>289</v>
      </c>
      <c r="C625" s="116"/>
      <c r="D625" s="117"/>
      <c r="E625" s="100">
        <v>2000</v>
      </c>
      <c r="F625" s="306"/>
      <c r="G625" s="104">
        <f>E625*F625</f>
        <v>0</v>
      </c>
      <c r="H625" s="9"/>
      <c r="I625" s="9"/>
      <c r="J625" s="9"/>
    </row>
    <row r="626" spans="1:10" ht="30" customHeight="1" x14ac:dyDescent="0.25">
      <c r="A626" t="s">
        <v>290</v>
      </c>
      <c r="B626" s="105"/>
      <c r="C626" s="105"/>
      <c r="D626" s="105"/>
      <c r="E626" s="100" t="s">
        <v>271</v>
      </c>
      <c r="F626" s="100" t="s">
        <v>272</v>
      </c>
      <c r="G626" s="100" t="s">
        <v>268</v>
      </c>
      <c r="H626" s="9"/>
      <c r="I626" s="9"/>
      <c r="J626" s="9"/>
    </row>
    <row r="627" spans="1:10" ht="45" customHeight="1" thickBot="1" x14ac:dyDescent="0.3">
      <c r="A627" t="s">
        <v>290</v>
      </c>
      <c r="B627" s="426" t="s">
        <v>273</v>
      </c>
      <c r="C627" s="427"/>
      <c r="D627" s="428"/>
      <c r="E627" s="106">
        <v>1000</v>
      </c>
      <c r="F627" s="307"/>
      <c r="G627" s="107">
        <f>E627*F627</f>
        <v>0</v>
      </c>
      <c r="H627" s="9"/>
      <c r="I627" s="9"/>
      <c r="J627" s="9"/>
    </row>
    <row r="628" spans="1:10" ht="19.5" customHeight="1" thickTop="1" x14ac:dyDescent="0.25">
      <c r="A628" t="s">
        <v>290</v>
      </c>
      <c r="B628" s="429" t="s">
        <v>274</v>
      </c>
      <c r="C628" s="430"/>
      <c r="D628" s="430"/>
      <c r="E628" s="430"/>
      <c r="F628" s="431"/>
      <c r="G628" s="108">
        <f>G622+G623+G624+G627+G625</f>
        <v>0</v>
      </c>
      <c r="H628" s="9"/>
      <c r="I628" s="9"/>
      <c r="J628" s="9"/>
    </row>
    <row r="629" spans="1:10" ht="20.25" customHeight="1" thickBot="1" x14ac:dyDescent="0.3">
      <c r="A629" t="s">
        <v>290</v>
      </c>
      <c r="B629" s="415" t="s">
        <v>275</v>
      </c>
      <c r="C629" s="416"/>
      <c r="D629" s="416"/>
      <c r="E629" s="416"/>
      <c r="F629" s="417"/>
      <c r="G629" s="109">
        <f>G628*4</f>
        <v>0</v>
      </c>
      <c r="H629" s="9"/>
      <c r="I629" s="9"/>
      <c r="J629" s="9"/>
    </row>
    <row r="630" spans="1:10" ht="24" customHeight="1" thickTop="1" x14ac:dyDescent="0.25">
      <c r="A630" t="s">
        <v>290</v>
      </c>
      <c r="B630" s="418" t="s">
        <v>276</v>
      </c>
      <c r="C630" s="419"/>
      <c r="D630" s="419"/>
      <c r="E630" s="419"/>
      <c r="F630" s="420"/>
      <c r="G630" s="110">
        <f>G629+G618+G531</f>
        <v>0</v>
      </c>
      <c r="H630" s="9"/>
      <c r="I630" s="9"/>
      <c r="J630" s="9"/>
    </row>
    <row r="631" spans="1:10" x14ac:dyDescent="0.25">
      <c r="A631" t="s">
        <v>290</v>
      </c>
      <c r="B631" s="13"/>
      <c r="C631" s="13"/>
      <c r="D631" s="13"/>
      <c r="E631" s="13"/>
      <c r="F631" s="13"/>
      <c r="G631" s="13"/>
      <c r="H631" s="9"/>
      <c r="I631" s="9"/>
      <c r="J631" s="9"/>
    </row>
    <row r="632" spans="1:10" x14ac:dyDescent="0.25">
      <c r="A632" t="s">
        <v>290</v>
      </c>
      <c r="B632" s="13" t="s">
        <v>277</v>
      </c>
      <c r="C632" s="13"/>
      <c r="D632" s="13"/>
      <c r="E632" s="13"/>
      <c r="F632" s="13"/>
      <c r="G632" s="13"/>
      <c r="H632" s="9"/>
      <c r="I632" s="9"/>
      <c r="J632" s="9"/>
    </row>
    <row r="633" spans="1:10" x14ac:dyDescent="0.25">
      <c r="A633" t="s">
        <v>290</v>
      </c>
      <c r="B633" s="7"/>
      <c r="C633" s="7"/>
      <c r="D633" s="7"/>
      <c r="E633" s="7"/>
      <c r="F633" s="7"/>
      <c r="G633" s="7"/>
      <c r="H633" s="8"/>
      <c r="I633" s="8"/>
      <c r="J633" s="9"/>
    </row>
    <row r="634" spans="1:10" x14ac:dyDescent="0.25">
      <c r="A634" t="s">
        <v>290</v>
      </c>
      <c r="B634" s="7" t="s">
        <v>278</v>
      </c>
      <c r="C634" s="7"/>
      <c r="D634" s="111" t="s">
        <v>279</v>
      </c>
      <c r="E634" s="7"/>
      <c r="F634" s="7" t="s">
        <v>487</v>
      </c>
      <c r="G634" s="7"/>
      <c r="H634" s="8"/>
      <c r="I634" s="8"/>
      <c r="J634" s="9"/>
    </row>
    <row r="635" spans="1:10" x14ac:dyDescent="0.25">
      <c r="A635" t="s">
        <v>290</v>
      </c>
      <c r="B635" s="7"/>
      <c r="C635" s="7"/>
      <c r="D635" s="7"/>
      <c r="E635" s="7"/>
      <c r="F635" s="7"/>
      <c r="G635" s="7"/>
      <c r="H635" s="7"/>
      <c r="I635" s="8"/>
      <c r="J635" s="9"/>
    </row>
    <row r="636" spans="1:10" x14ac:dyDescent="0.25">
      <c r="A636" t="s">
        <v>290</v>
      </c>
      <c r="B636" s="7"/>
      <c r="C636" s="7"/>
      <c r="D636" s="7"/>
      <c r="E636" s="7"/>
      <c r="F636" s="7"/>
      <c r="G636" s="7"/>
      <c r="H636" s="7"/>
      <c r="I636" s="8"/>
      <c r="J636" s="9"/>
    </row>
    <row r="637" spans="1:10" x14ac:dyDescent="0.25">
      <c r="A637" t="s">
        <v>290</v>
      </c>
      <c r="B637" s="7"/>
      <c r="C637" s="7"/>
      <c r="D637" s="7"/>
      <c r="E637" s="7"/>
      <c r="F637" s="7"/>
      <c r="G637" s="7"/>
      <c r="H637" s="7"/>
      <c r="I637" s="8"/>
      <c r="J637" s="9"/>
    </row>
    <row r="638" spans="1:10" x14ac:dyDescent="0.25">
      <c r="B638" s="7"/>
      <c r="C638" s="7"/>
      <c r="D638" s="7"/>
      <c r="E638" s="7"/>
      <c r="F638" s="7"/>
      <c r="G638" s="7"/>
      <c r="H638" s="7"/>
      <c r="I638" s="8"/>
    </row>
    <row r="639" spans="1:10" x14ac:dyDescent="0.25">
      <c r="B639" s="7"/>
      <c r="C639" s="7"/>
      <c r="D639" s="7"/>
      <c r="E639" s="7"/>
      <c r="F639" s="7"/>
      <c r="G639" s="7"/>
      <c r="H639" s="7"/>
      <c r="I639" s="8"/>
    </row>
  </sheetData>
  <sheetProtection formatCells="0" formatColumns="0" formatRows="0" selectLockedCells="1"/>
  <mergeCells count="50">
    <mergeCell ref="B57:F57"/>
    <mergeCell ref="B2:E2"/>
    <mergeCell ref="B4:F4"/>
    <mergeCell ref="B5:F5"/>
    <mergeCell ref="B6:F6"/>
    <mergeCell ref="B11:F11"/>
    <mergeCell ref="B21:F21"/>
    <mergeCell ref="B31:F31"/>
    <mergeCell ref="B37:F37"/>
    <mergeCell ref="B42:F42"/>
    <mergeCell ref="B46:F46"/>
    <mergeCell ref="B174:B175"/>
    <mergeCell ref="D174:D175"/>
    <mergeCell ref="E174:E175"/>
    <mergeCell ref="B73:F73"/>
    <mergeCell ref="B75:F75"/>
    <mergeCell ref="B85:F85"/>
    <mergeCell ref="B90:F90"/>
    <mergeCell ref="B105:F105"/>
    <mergeCell ref="B115:F115"/>
    <mergeCell ref="B119:F119"/>
    <mergeCell ref="B129:F129"/>
    <mergeCell ref="B140:F140"/>
    <mergeCell ref="B146:F146"/>
    <mergeCell ref="B158:F158"/>
    <mergeCell ref="B183:B184"/>
    <mergeCell ref="D183:D184"/>
    <mergeCell ref="E183:E184"/>
    <mergeCell ref="B218:B219"/>
    <mergeCell ref="D218:D219"/>
    <mergeCell ref="E218:E219"/>
    <mergeCell ref="B618:F618"/>
    <mergeCell ref="B272:B273"/>
    <mergeCell ref="D272:D273"/>
    <mergeCell ref="E272:E273"/>
    <mergeCell ref="B332:B333"/>
    <mergeCell ref="D332:D333"/>
    <mergeCell ref="E332:E333"/>
    <mergeCell ref="B531:F531"/>
    <mergeCell ref="B545:F545"/>
    <mergeCell ref="B594:F594"/>
    <mergeCell ref="B602:F602"/>
    <mergeCell ref="B629:F629"/>
    <mergeCell ref="B630:F630"/>
    <mergeCell ref="B621:D621"/>
    <mergeCell ref="B622:D622"/>
    <mergeCell ref="B623:D623"/>
    <mergeCell ref="B624:D624"/>
    <mergeCell ref="B627:D627"/>
    <mergeCell ref="B628:F628"/>
  </mergeCells>
  <dataValidations count="2">
    <dataValidation type="custom" allowBlank="1" showInputMessage="1" showErrorMessage="1" errorTitle="Napaka vnosa decimalnih mest" error="Vnos cene na največ dve (2) decimalni mesti natančno" prompt="Vnos cene na največ dve (2) decimalni mesti natančno" sqref="F627 F622:F625" xr:uid="{C62B2110-7279-44FB-8E58-5181C3F65EDB}">
      <formula1>EXACT(F622,ROUND(F622,2))</formula1>
    </dataValidation>
    <dataValidation type="custom" allowBlank="1" showInputMessage="1" showErrorMessage="1" errorTitle="Napaka vnosa decimalnih mest" error="Vnos cene na največ štiri (4) decimalna mesta natančno" prompt="Vnos cene na največ štiri (4) decimalna mesta natančno" sqref="C604:C614 C14:C19 C23:C29 C44 C59:C70 C77:C83 C87:C88 C92:C103 C107:C110 C117 C121:C127 C131:C138 C142:C144 C148:C155 C160:C170 C33:C35 C39:C40 C48:C55 G176:G180 G185:G215 G220:G269 G274:G329 G334:G390 F396:F402 F406 F410:F413 F417:F419 F423:F424 F428:F433 F437:F440 F446:F469 F473:F480 F484:F500 F504:F508 F513:F516 F520:F526 C539:C541 C547:C549 C555:C556 C563:C564 C571:C572 C579:C581 C587:C589 C596:C598" xr:uid="{5BBD681D-2CB2-446A-8C88-2EDE19DB0836}">
      <formula1>EXACT(C14,ROUND(C14,4))</formula1>
    </dataValidation>
  </dataValidations>
  <pageMargins left="0.51181102362204722" right="0.51181102362204722" top="0.39370078740157483" bottom="0.39370078740157483" header="0.11811023622047245" footer="0.23622047244094491"/>
  <pageSetup paperSize="9" scale="75" orientation="landscape" r:id="rId1"/>
  <headerFooter>
    <oddFooter>&amp;C&amp;P</oddFooter>
  </headerFooter>
  <rowBreaks count="6" manualBreakCount="6">
    <brk id="114" max="16383" man="1"/>
    <brk id="481" max="16383" man="1"/>
    <brk id="517" max="16383" man="1"/>
    <brk id="552" max="16383" man="1"/>
    <brk id="584" max="16383" man="1"/>
    <brk id="62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DEDE8-8D51-4978-AFD1-9478978C05C2}">
  <dimension ref="B1:K80"/>
  <sheetViews>
    <sheetView topLeftCell="A49" zoomScale="85" zoomScaleNormal="85" workbookViewId="0">
      <selection activeCell="F75" sqref="F75"/>
    </sheetView>
  </sheetViews>
  <sheetFormatPr defaultRowHeight="15" x14ac:dyDescent="0.25"/>
  <cols>
    <col min="1" max="1" width="2.28515625" customWidth="1"/>
    <col min="2" max="2" width="30.28515625" customWidth="1"/>
    <col min="3" max="3" width="37.5703125" customWidth="1"/>
    <col min="4" max="4" width="11.85546875" customWidth="1"/>
    <col min="5" max="5" width="21.7109375" customWidth="1"/>
    <col min="6" max="6" width="24.140625" customWidth="1"/>
    <col min="7" max="7" width="18.7109375" customWidth="1"/>
    <col min="8" max="8" width="19.140625" customWidth="1"/>
    <col min="11" max="11" width="26.85546875" customWidth="1"/>
  </cols>
  <sheetData>
    <row r="1" spans="2:8" ht="10.5" customHeight="1" x14ac:dyDescent="0.25"/>
    <row r="2" spans="2:8" ht="16.5" customHeight="1" x14ac:dyDescent="0.25">
      <c r="B2" s="379" t="s">
        <v>0</v>
      </c>
      <c r="C2" s="380"/>
      <c r="D2" s="380"/>
      <c r="E2" s="380"/>
      <c r="F2" s="217"/>
      <c r="G2" s="180" t="s">
        <v>427</v>
      </c>
    </row>
    <row r="3" spans="2:8" x14ac:dyDescent="0.25">
      <c r="B3" s="149"/>
      <c r="C3" s="149"/>
      <c r="D3" s="149"/>
      <c r="E3" s="149"/>
      <c r="F3" s="149"/>
      <c r="G3" s="4"/>
    </row>
    <row r="4" spans="2:8" x14ac:dyDescent="0.25">
      <c r="B4" s="382" t="s">
        <v>307</v>
      </c>
      <c r="C4" s="382"/>
      <c r="D4" s="382"/>
      <c r="E4" s="382"/>
      <c r="F4" s="382"/>
      <c r="G4" s="7"/>
      <c r="H4" s="8"/>
    </row>
    <row r="5" spans="2:8" ht="20.25" customHeight="1" x14ac:dyDescent="0.25">
      <c r="B5" s="445" t="s">
        <v>298</v>
      </c>
      <c r="C5" s="445"/>
      <c r="D5" s="445"/>
      <c r="E5" s="445"/>
      <c r="F5" s="445"/>
      <c r="G5" s="445"/>
      <c r="H5" s="8"/>
    </row>
    <row r="6" spans="2:8" ht="17.25" customHeight="1" x14ac:dyDescent="0.25">
      <c r="B6" s="383" t="s">
        <v>429</v>
      </c>
      <c r="C6" s="383"/>
      <c r="D6" s="383"/>
      <c r="E6" s="383"/>
      <c r="F6" s="383"/>
      <c r="G6" s="7"/>
      <c r="H6" s="8"/>
    </row>
    <row r="7" spans="2:8" ht="13.5" customHeight="1" x14ac:dyDescent="0.25">
      <c r="B7" s="123"/>
      <c r="C7" s="149"/>
      <c r="D7" s="149"/>
      <c r="E7" s="149"/>
      <c r="F7" s="149"/>
      <c r="G7" s="4"/>
    </row>
    <row r="8" spans="2:8" ht="21" customHeight="1" x14ac:dyDescent="0.25">
      <c r="B8" s="169" t="s">
        <v>308</v>
      </c>
      <c r="C8" s="4"/>
      <c r="D8" s="4"/>
      <c r="E8" s="4"/>
      <c r="F8" s="126"/>
      <c r="G8" s="4"/>
    </row>
    <row r="9" spans="2:8" ht="33" customHeight="1" x14ac:dyDescent="0.25">
      <c r="B9" s="384" t="s">
        <v>390</v>
      </c>
      <c r="C9" s="384"/>
      <c r="D9" s="271" t="s">
        <v>465</v>
      </c>
      <c r="E9" s="272" t="s">
        <v>345</v>
      </c>
      <c r="F9" s="128" t="s">
        <v>437</v>
      </c>
      <c r="G9" s="128" t="s">
        <v>310</v>
      </c>
      <c r="H9" s="128" t="s">
        <v>7</v>
      </c>
    </row>
    <row r="10" spans="2:8" ht="32.25" customHeight="1" x14ac:dyDescent="0.25">
      <c r="B10" s="447" t="s">
        <v>391</v>
      </c>
      <c r="C10" s="447"/>
      <c r="D10" s="193">
        <v>1086.8900000000001</v>
      </c>
      <c r="E10" s="279"/>
      <c r="F10" s="313">
        <f t="shared" ref="F10:F15" si="0">E10*D10</f>
        <v>0</v>
      </c>
      <c r="G10" s="156" t="s">
        <v>312</v>
      </c>
      <c r="H10" s="313">
        <f>F10*22</f>
        <v>0</v>
      </c>
    </row>
    <row r="11" spans="2:8" ht="23.25" customHeight="1" x14ac:dyDescent="0.25">
      <c r="B11" s="448" t="s">
        <v>151</v>
      </c>
      <c r="C11" s="448"/>
      <c r="D11" s="194">
        <v>1015.28</v>
      </c>
      <c r="E11" s="279"/>
      <c r="F11" s="328">
        <f t="shared" si="0"/>
        <v>0</v>
      </c>
      <c r="G11" s="195" t="s">
        <v>325</v>
      </c>
      <c r="H11" s="328">
        <f>F11*8</f>
        <v>0</v>
      </c>
    </row>
    <row r="12" spans="2:8" ht="23.25" customHeight="1" x14ac:dyDescent="0.25">
      <c r="B12" s="448" t="s">
        <v>114</v>
      </c>
      <c r="C12" s="448"/>
      <c r="D12" s="194">
        <v>169.47</v>
      </c>
      <c r="E12" s="279"/>
      <c r="F12" s="328">
        <f t="shared" si="0"/>
        <v>0</v>
      </c>
      <c r="G12" s="195" t="s">
        <v>90</v>
      </c>
      <c r="H12" s="328">
        <f>F12*4</f>
        <v>0</v>
      </c>
    </row>
    <row r="13" spans="2:8" ht="33.75" customHeight="1" x14ac:dyDescent="0.25">
      <c r="B13" s="449" t="s">
        <v>392</v>
      </c>
      <c r="C13" s="449"/>
      <c r="D13" s="194">
        <v>425</v>
      </c>
      <c r="E13" s="279"/>
      <c r="F13" s="328">
        <f t="shared" si="0"/>
        <v>0</v>
      </c>
      <c r="G13" s="195" t="s">
        <v>312</v>
      </c>
      <c r="H13" s="328">
        <f>F13*22</f>
        <v>0</v>
      </c>
    </row>
    <row r="14" spans="2:8" ht="21" customHeight="1" x14ac:dyDescent="0.25">
      <c r="B14" s="450" t="s">
        <v>393</v>
      </c>
      <c r="C14" s="451"/>
      <c r="D14" s="194">
        <v>58</v>
      </c>
      <c r="E14" s="279"/>
      <c r="F14" s="328">
        <f t="shared" si="0"/>
        <v>0</v>
      </c>
      <c r="G14" s="195" t="s">
        <v>312</v>
      </c>
      <c r="H14" s="328">
        <f>F14*22</f>
        <v>0</v>
      </c>
    </row>
    <row r="15" spans="2:8" ht="48.75" customHeight="1" thickBot="1" x14ac:dyDescent="0.3">
      <c r="B15" s="452" t="s">
        <v>394</v>
      </c>
      <c r="C15" s="452"/>
      <c r="D15" s="196">
        <v>169.47</v>
      </c>
      <c r="E15" s="280"/>
      <c r="F15" s="329">
        <f t="shared" si="0"/>
        <v>0</v>
      </c>
      <c r="G15" s="197" t="s">
        <v>395</v>
      </c>
      <c r="H15" s="337">
        <f>F15</f>
        <v>0</v>
      </c>
    </row>
    <row r="16" spans="2:8" ht="21" customHeight="1" thickTop="1" x14ac:dyDescent="0.25">
      <c r="B16" s="237"/>
      <c r="C16" s="238"/>
      <c r="D16" s="239"/>
      <c r="E16" s="240"/>
      <c r="F16" s="330"/>
      <c r="G16" s="232" t="s">
        <v>396</v>
      </c>
      <c r="H16" s="338">
        <f>SUM(H10:H15)</f>
        <v>0</v>
      </c>
    </row>
    <row r="17" spans="2:11" ht="17.25" customHeight="1" x14ac:dyDescent="0.25">
      <c r="B17" s="227"/>
      <c r="C17" s="228"/>
      <c r="D17" s="229"/>
      <c r="E17" s="230"/>
      <c r="F17" s="331"/>
      <c r="G17" s="231"/>
      <c r="H17" s="339"/>
    </row>
    <row r="18" spans="2:11" ht="30.75" customHeight="1" x14ac:dyDescent="0.25">
      <c r="B18" s="384" t="s">
        <v>397</v>
      </c>
      <c r="C18" s="384"/>
      <c r="D18" s="271" t="s">
        <v>465</v>
      </c>
      <c r="E18" s="270" t="s">
        <v>345</v>
      </c>
      <c r="F18" s="321" t="s">
        <v>437</v>
      </c>
      <c r="G18" s="128" t="s">
        <v>310</v>
      </c>
      <c r="H18" s="321" t="s">
        <v>7</v>
      </c>
    </row>
    <row r="19" spans="2:11" ht="21" customHeight="1" x14ac:dyDescent="0.25">
      <c r="B19" s="447" t="s">
        <v>398</v>
      </c>
      <c r="C19" s="447"/>
      <c r="D19" s="129">
        <v>312.24</v>
      </c>
      <c r="E19" s="279"/>
      <c r="F19" s="324">
        <f>E19*D19</f>
        <v>0</v>
      </c>
      <c r="G19" s="130" t="s">
        <v>312</v>
      </c>
      <c r="H19" s="324">
        <f>F19*22</f>
        <v>0</v>
      </c>
    </row>
    <row r="20" spans="2:11" ht="26.25" customHeight="1" thickBot="1" x14ac:dyDescent="0.3">
      <c r="B20" s="452" t="s">
        <v>399</v>
      </c>
      <c r="C20" s="452"/>
      <c r="D20" s="134">
        <v>90</v>
      </c>
      <c r="E20" s="280"/>
      <c r="F20" s="326">
        <f>E20*D20</f>
        <v>0</v>
      </c>
      <c r="G20" s="135" t="s">
        <v>400</v>
      </c>
      <c r="H20" s="326">
        <f>F20</f>
        <v>0</v>
      </c>
    </row>
    <row r="21" spans="2:11" ht="21" customHeight="1" thickTop="1" x14ac:dyDescent="3.5">
      <c r="B21" s="198"/>
      <c r="C21" s="199"/>
      <c r="D21" s="200"/>
      <c r="E21" s="200"/>
      <c r="F21" s="332"/>
      <c r="G21" s="224" t="s">
        <v>396</v>
      </c>
      <c r="H21" s="336">
        <f>SUM(H19:H20)</f>
        <v>0</v>
      </c>
      <c r="K21" s="273" t="s">
        <v>464</v>
      </c>
    </row>
    <row r="22" spans="2:11" ht="17.25" customHeight="1" x14ac:dyDescent="0.25">
      <c r="B22" s="198"/>
      <c r="C22" s="199"/>
      <c r="D22" s="200"/>
      <c r="E22" s="200"/>
      <c r="F22" s="332"/>
      <c r="G22" s="201"/>
      <c r="H22" s="340"/>
    </row>
    <row r="23" spans="2:11" ht="43.5" x14ac:dyDescent="0.25">
      <c r="B23" s="384" t="s">
        <v>401</v>
      </c>
      <c r="C23" s="384"/>
      <c r="D23" s="271" t="s">
        <v>465</v>
      </c>
      <c r="E23" s="272" t="s">
        <v>345</v>
      </c>
      <c r="F23" s="321" t="s">
        <v>437</v>
      </c>
      <c r="G23" s="128" t="s">
        <v>310</v>
      </c>
      <c r="H23" s="321" t="s">
        <v>7</v>
      </c>
    </row>
    <row r="24" spans="2:11" ht="23.25" customHeight="1" x14ac:dyDescent="0.25">
      <c r="B24" s="447" t="s">
        <v>398</v>
      </c>
      <c r="C24" s="447"/>
      <c r="D24" s="129">
        <v>166.18</v>
      </c>
      <c r="E24" s="279"/>
      <c r="F24" s="324">
        <f>E24*D24</f>
        <v>0</v>
      </c>
      <c r="G24" s="130" t="s">
        <v>312</v>
      </c>
      <c r="H24" s="324">
        <f>F24*22</f>
        <v>0</v>
      </c>
    </row>
    <row r="25" spans="2:11" ht="23.25" customHeight="1" thickBot="1" x14ac:dyDescent="0.3">
      <c r="B25" s="453" t="s">
        <v>402</v>
      </c>
      <c r="C25" s="453"/>
      <c r="D25" s="134">
        <v>73</v>
      </c>
      <c r="E25" s="280"/>
      <c r="F25" s="326">
        <f>E25*D25</f>
        <v>0</v>
      </c>
      <c r="G25" s="135" t="s">
        <v>90</v>
      </c>
      <c r="H25" s="326">
        <f>F25*4</f>
        <v>0</v>
      </c>
    </row>
    <row r="26" spans="2:11" ht="23.25" customHeight="1" thickTop="1" x14ac:dyDescent="0.25">
      <c r="B26" s="225"/>
      <c r="C26" s="226"/>
      <c r="D26" s="221"/>
      <c r="E26" s="221"/>
      <c r="F26" s="333"/>
      <c r="G26" s="224" t="s">
        <v>396</v>
      </c>
      <c r="H26" s="336">
        <f>SUM(H24:H25)</f>
        <v>0</v>
      </c>
    </row>
    <row r="27" spans="2:11" ht="23.25" customHeight="1" x14ac:dyDescent="0.25">
      <c r="B27" s="225"/>
      <c r="C27" s="226"/>
      <c r="D27" s="221"/>
      <c r="E27" s="221"/>
      <c r="F27" s="333"/>
      <c r="G27" s="222"/>
      <c r="H27" s="333"/>
    </row>
    <row r="28" spans="2:11" ht="35.25" customHeight="1" x14ac:dyDescent="0.25">
      <c r="B28" s="225"/>
      <c r="C28" s="226"/>
      <c r="D28" s="221"/>
      <c r="E28" s="221"/>
      <c r="F28" s="333"/>
      <c r="G28" s="222"/>
      <c r="H28" s="333"/>
    </row>
    <row r="29" spans="2:11" ht="20.25" customHeight="1" x14ac:dyDescent="0.25">
      <c r="B29" s="202"/>
      <c r="C29" s="203"/>
      <c r="D29" s="204"/>
      <c r="E29" s="204"/>
      <c r="F29" s="334"/>
      <c r="G29" s="205"/>
      <c r="H29" s="341"/>
    </row>
    <row r="30" spans="2:11" ht="32.25" customHeight="1" x14ac:dyDescent="0.25">
      <c r="B30" s="384" t="s">
        <v>403</v>
      </c>
      <c r="C30" s="384"/>
      <c r="D30" s="271" t="s">
        <v>465</v>
      </c>
      <c r="E30" s="270" t="s">
        <v>345</v>
      </c>
      <c r="F30" s="321" t="s">
        <v>437</v>
      </c>
      <c r="G30" s="128" t="s">
        <v>310</v>
      </c>
      <c r="H30" s="321" t="s">
        <v>7</v>
      </c>
    </row>
    <row r="31" spans="2:11" ht="20.25" customHeight="1" x14ac:dyDescent="0.25">
      <c r="B31" s="447" t="s">
        <v>404</v>
      </c>
      <c r="C31" s="447"/>
      <c r="D31" s="193">
        <v>153.16</v>
      </c>
      <c r="E31" s="279">
        <v>0</v>
      </c>
      <c r="F31" s="313">
        <f>E31*D31</f>
        <v>0</v>
      </c>
      <c r="G31" s="156" t="s">
        <v>312</v>
      </c>
      <c r="H31" s="313">
        <f>F31*22</f>
        <v>0</v>
      </c>
    </row>
    <row r="32" spans="2:11" ht="21.75" customHeight="1" thickBot="1" x14ac:dyDescent="0.3">
      <c r="B32" s="454" t="s">
        <v>405</v>
      </c>
      <c r="C32" s="454"/>
      <c r="D32" s="206">
        <v>101.82</v>
      </c>
      <c r="E32" s="280"/>
      <c r="F32" s="329">
        <f>E32*D32</f>
        <v>0</v>
      </c>
      <c r="G32" s="197" t="s">
        <v>325</v>
      </c>
      <c r="H32" s="329">
        <f>F32*8</f>
        <v>0</v>
      </c>
    </row>
    <row r="33" spans="2:8" ht="22.5" customHeight="1" thickTop="1" x14ac:dyDescent="0.25">
      <c r="B33" s="455"/>
      <c r="C33" s="456"/>
      <c r="D33" s="221"/>
      <c r="E33" s="221"/>
      <c r="F33" s="333"/>
      <c r="G33" s="219" t="s">
        <v>396</v>
      </c>
      <c r="H33" s="336">
        <f>SUM(H31:H32)</f>
        <v>0</v>
      </c>
    </row>
    <row r="34" spans="2:8" ht="21.75" customHeight="1" x14ac:dyDescent="0.25">
      <c r="B34" s="218"/>
      <c r="C34" s="243"/>
      <c r="D34" s="221"/>
      <c r="E34" s="221"/>
      <c r="F34" s="333"/>
      <c r="G34" s="222"/>
      <c r="H34" s="342"/>
    </row>
    <row r="35" spans="2:8" ht="31.5" customHeight="1" x14ac:dyDescent="0.25">
      <c r="B35" s="457" t="s">
        <v>406</v>
      </c>
      <c r="C35" s="457"/>
      <c r="D35" s="271" t="s">
        <v>465</v>
      </c>
      <c r="E35" s="272" t="s">
        <v>345</v>
      </c>
      <c r="F35" s="321" t="s">
        <v>437</v>
      </c>
      <c r="G35" s="128" t="s">
        <v>310</v>
      </c>
      <c r="H35" s="321" t="s">
        <v>7</v>
      </c>
    </row>
    <row r="36" spans="2:8" ht="33" customHeight="1" x14ac:dyDescent="0.25">
      <c r="B36" s="458" t="s">
        <v>407</v>
      </c>
      <c r="C36" s="458"/>
      <c r="D36" s="129">
        <v>606.09</v>
      </c>
      <c r="E36" s="279"/>
      <c r="F36" s="324">
        <f>E36*D36</f>
        <v>0</v>
      </c>
      <c r="G36" s="130" t="s">
        <v>312</v>
      </c>
      <c r="H36" s="324">
        <f>F36*22</f>
        <v>0</v>
      </c>
    </row>
    <row r="37" spans="2:8" ht="20.25" customHeight="1" thickBot="1" x14ac:dyDescent="0.3">
      <c r="B37" s="454" t="s">
        <v>408</v>
      </c>
      <c r="C37" s="454"/>
      <c r="D37" s="134">
        <v>346.76</v>
      </c>
      <c r="E37" s="280"/>
      <c r="F37" s="326">
        <f>E37*D37</f>
        <v>0</v>
      </c>
      <c r="G37" s="135" t="s">
        <v>325</v>
      </c>
      <c r="H37" s="326">
        <f>F37*8</f>
        <v>0</v>
      </c>
    </row>
    <row r="38" spans="2:8" ht="22.5" customHeight="1" thickTop="1" x14ac:dyDescent="0.25">
      <c r="B38" s="218"/>
      <c r="C38" s="244"/>
      <c r="D38" s="244"/>
      <c r="E38" s="244"/>
      <c r="F38" s="335"/>
      <c r="G38" s="219" t="s">
        <v>396</v>
      </c>
      <c r="H38" s="336">
        <f>SUM(H36:H37)</f>
        <v>0</v>
      </c>
    </row>
    <row r="39" spans="2:8" ht="18.75" customHeight="1" x14ac:dyDescent="0.25">
      <c r="B39" s="218"/>
      <c r="C39" s="244"/>
      <c r="D39" s="221"/>
      <c r="E39" s="221"/>
      <c r="F39" s="333"/>
      <c r="G39" s="222"/>
      <c r="H39" s="342"/>
    </row>
    <row r="40" spans="2:8" ht="31.5" customHeight="1" x14ac:dyDescent="0.25">
      <c r="B40" s="457" t="s">
        <v>409</v>
      </c>
      <c r="C40" s="457"/>
      <c r="D40" s="271" t="s">
        <v>465</v>
      </c>
      <c r="E40" s="272" t="s">
        <v>345</v>
      </c>
      <c r="F40" s="321" t="s">
        <v>437</v>
      </c>
      <c r="G40" s="128" t="s">
        <v>310</v>
      </c>
      <c r="H40" s="321" t="s">
        <v>7</v>
      </c>
    </row>
    <row r="41" spans="2:8" ht="34.5" customHeight="1" x14ac:dyDescent="0.25">
      <c r="B41" s="447" t="s">
        <v>391</v>
      </c>
      <c r="C41" s="447"/>
      <c r="D41" s="193">
        <v>1023.9</v>
      </c>
      <c r="E41" s="279"/>
      <c r="F41" s="313">
        <f>E41*D41</f>
        <v>0</v>
      </c>
      <c r="G41" s="156" t="s">
        <v>312</v>
      </c>
      <c r="H41" s="313">
        <f>F41*22</f>
        <v>0</v>
      </c>
    </row>
    <row r="42" spans="2:8" ht="21" customHeight="1" x14ac:dyDescent="0.25">
      <c r="B42" s="448" t="s">
        <v>151</v>
      </c>
      <c r="C42" s="448"/>
      <c r="D42" s="194">
        <v>317.5</v>
      </c>
      <c r="E42" s="279"/>
      <c r="F42" s="328">
        <f>E42*D42</f>
        <v>0</v>
      </c>
      <c r="G42" s="195" t="s">
        <v>325</v>
      </c>
      <c r="H42" s="328">
        <f>F42*8</f>
        <v>0</v>
      </c>
    </row>
    <row r="43" spans="2:8" ht="18.75" customHeight="1" x14ac:dyDescent="0.25">
      <c r="B43" s="448" t="s">
        <v>410</v>
      </c>
      <c r="C43" s="448"/>
      <c r="D43" s="194">
        <v>470.99</v>
      </c>
      <c r="E43" s="279"/>
      <c r="F43" s="328">
        <f>E43*D43</f>
        <v>0</v>
      </c>
      <c r="G43" s="195" t="s">
        <v>90</v>
      </c>
      <c r="H43" s="328">
        <f>F43*4</f>
        <v>0</v>
      </c>
    </row>
    <row r="44" spans="2:8" ht="33" customHeight="1" x14ac:dyDescent="0.25">
      <c r="B44" s="449" t="s">
        <v>411</v>
      </c>
      <c r="C44" s="449"/>
      <c r="D44" s="194">
        <v>102</v>
      </c>
      <c r="E44" s="279"/>
      <c r="F44" s="328">
        <f>E44*D44</f>
        <v>0</v>
      </c>
      <c r="G44" s="195" t="s">
        <v>312</v>
      </c>
      <c r="H44" s="328">
        <f>F44*22</f>
        <v>0</v>
      </c>
    </row>
    <row r="45" spans="2:8" ht="36" customHeight="1" thickBot="1" x14ac:dyDescent="0.3">
      <c r="B45" s="452" t="s">
        <v>412</v>
      </c>
      <c r="C45" s="452"/>
      <c r="D45" s="206">
        <v>200</v>
      </c>
      <c r="E45" s="280"/>
      <c r="F45" s="329">
        <f>E45*D45</f>
        <v>0</v>
      </c>
      <c r="G45" s="197" t="s">
        <v>400</v>
      </c>
      <c r="H45" s="329">
        <f>F45</f>
        <v>0</v>
      </c>
    </row>
    <row r="46" spans="2:8" ht="23.25" customHeight="1" thickTop="1" thickBot="1" x14ac:dyDescent="0.3">
      <c r="B46" s="207"/>
      <c r="C46" s="208"/>
      <c r="D46" s="209"/>
      <c r="E46" s="210"/>
      <c r="F46" s="211"/>
      <c r="G46" s="241" t="s">
        <v>396</v>
      </c>
      <c r="H46" s="343">
        <f>SUM(H41:H45)</f>
        <v>0</v>
      </c>
    </row>
    <row r="47" spans="2:8" ht="19.5" customHeight="1" thickTop="1" x14ac:dyDescent="0.25">
      <c r="B47" s="460" t="s">
        <v>337</v>
      </c>
      <c r="C47" s="460"/>
      <c r="D47" s="460"/>
      <c r="E47" s="460"/>
      <c r="F47" s="460"/>
      <c r="G47" s="188"/>
      <c r="H47" s="344">
        <f>H46+H38+H33+H26+H21+H16</f>
        <v>0</v>
      </c>
    </row>
    <row r="48" spans="2:8" ht="21.75" customHeight="1" x14ac:dyDescent="0.25">
      <c r="B48" s="461" t="s">
        <v>376</v>
      </c>
      <c r="C48" s="461"/>
      <c r="D48" s="461"/>
      <c r="E48" s="461"/>
      <c r="F48" s="461"/>
      <c r="G48" s="236"/>
      <c r="H48" s="336">
        <f>H47*48</f>
        <v>0</v>
      </c>
    </row>
    <row r="49" spans="2:8" ht="16.5" customHeight="1" x14ac:dyDescent="0.25">
      <c r="B49" s="143"/>
      <c r="C49" s="4"/>
      <c r="D49" s="144"/>
      <c r="E49" s="4"/>
      <c r="F49" s="4"/>
      <c r="G49" s="4"/>
    </row>
    <row r="50" spans="2:8" x14ac:dyDescent="0.25">
      <c r="B50" s="169" t="s">
        <v>377</v>
      </c>
      <c r="C50" s="4"/>
      <c r="D50" s="4"/>
      <c r="E50" s="4"/>
      <c r="F50" s="4"/>
      <c r="G50" s="4"/>
    </row>
    <row r="51" spans="2:8" ht="45.75" customHeight="1" x14ac:dyDescent="0.25">
      <c r="B51" s="393" t="s">
        <v>413</v>
      </c>
      <c r="C51" s="393"/>
      <c r="D51" s="271" t="s">
        <v>465</v>
      </c>
      <c r="E51" s="212" t="s">
        <v>431</v>
      </c>
      <c r="F51" s="212" t="s">
        <v>379</v>
      </c>
      <c r="G51" s="212" t="s">
        <v>414</v>
      </c>
      <c r="H51" s="212" t="s">
        <v>240</v>
      </c>
    </row>
    <row r="52" spans="2:8" ht="30.75" customHeight="1" x14ac:dyDescent="0.25">
      <c r="B52" s="462" t="s">
        <v>415</v>
      </c>
      <c r="C52" s="463"/>
      <c r="D52" s="130">
        <v>2500</v>
      </c>
      <c r="E52" s="281"/>
      <c r="F52" s="172">
        <v>2</v>
      </c>
      <c r="G52" s="170" t="s">
        <v>416</v>
      </c>
      <c r="H52" s="130">
        <f>F52*E52</f>
        <v>0</v>
      </c>
    </row>
    <row r="53" spans="2:8" ht="18" customHeight="1" x14ac:dyDescent="0.25">
      <c r="B53" s="462" t="s">
        <v>417</v>
      </c>
      <c r="C53" s="463"/>
      <c r="D53" s="130">
        <v>140</v>
      </c>
      <c r="E53" s="281"/>
      <c r="F53" s="172">
        <v>1</v>
      </c>
      <c r="G53" s="172" t="s">
        <v>418</v>
      </c>
      <c r="H53" s="130">
        <f>F53*E53</f>
        <v>0</v>
      </c>
    </row>
    <row r="54" spans="2:8" ht="45.75" customHeight="1" x14ac:dyDescent="0.25">
      <c r="B54" s="464" t="s">
        <v>419</v>
      </c>
      <c r="C54" s="465"/>
      <c r="D54" s="130">
        <v>2200</v>
      </c>
      <c r="E54" s="281"/>
      <c r="F54" s="172">
        <v>1</v>
      </c>
      <c r="G54" s="172" t="s">
        <v>418</v>
      </c>
      <c r="H54" s="130">
        <f>F54*E54</f>
        <v>0</v>
      </c>
    </row>
    <row r="55" spans="2:8" ht="20.25" customHeight="1" x14ac:dyDescent="0.25">
      <c r="B55" s="466" t="s">
        <v>420</v>
      </c>
      <c r="C55" s="467"/>
      <c r="D55" s="133">
        <v>800</v>
      </c>
      <c r="E55" s="281"/>
      <c r="F55" s="174">
        <v>1</v>
      </c>
      <c r="G55" s="172" t="s">
        <v>418</v>
      </c>
      <c r="H55" s="130">
        <f>F55*E55*D55</f>
        <v>0</v>
      </c>
    </row>
    <row r="56" spans="2:8" ht="21" customHeight="1" x14ac:dyDescent="0.25">
      <c r="B56" s="466" t="s">
        <v>421</v>
      </c>
      <c r="C56" s="467"/>
      <c r="D56" s="133">
        <v>90</v>
      </c>
      <c r="E56" s="281"/>
      <c r="F56" s="174">
        <v>1</v>
      </c>
      <c r="G56" s="172" t="s">
        <v>418</v>
      </c>
      <c r="H56" s="130">
        <f>F56*E56*D56</f>
        <v>0</v>
      </c>
    </row>
    <row r="57" spans="2:8" ht="19.5" customHeight="1" x14ac:dyDescent="0.25">
      <c r="B57" s="381" t="s">
        <v>422</v>
      </c>
      <c r="C57" s="381"/>
      <c r="D57" s="130">
        <v>1200</v>
      </c>
      <c r="E57" s="281"/>
      <c r="F57" s="172">
        <v>1</v>
      </c>
      <c r="G57" s="172" t="s">
        <v>418</v>
      </c>
      <c r="H57" s="130">
        <f>F57*E57</f>
        <v>0</v>
      </c>
    </row>
    <row r="58" spans="2:8" ht="46.5" customHeight="1" x14ac:dyDescent="0.25">
      <c r="B58" s="459" t="s">
        <v>423</v>
      </c>
      <c r="C58" s="459"/>
      <c r="D58" s="271" t="s">
        <v>465</v>
      </c>
      <c r="E58" s="212" t="s">
        <v>431</v>
      </c>
      <c r="F58" s="212" t="s">
        <v>379</v>
      </c>
      <c r="G58" s="212" t="s">
        <v>414</v>
      </c>
      <c r="H58" s="212" t="s">
        <v>240</v>
      </c>
    </row>
    <row r="59" spans="2:8" ht="30" customHeight="1" x14ac:dyDescent="0.25">
      <c r="B59" s="466" t="s">
        <v>424</v>
      </c>
      <c r="C59" s="467"/>
      <c r="D59" s="130">
        <v>30</v>
      </c>
      <c r="E59" s="281"/>
      <c r="F59" s="172">
        <v>16</v>
      </c>
      <c r="G59" s="170" t="s">
        <v>435</v>
      </c>
      <c r="H59" s="130">
        <f>F59*E59</f>
        <v>0</v>
      </c>
    </row>
    <row r="60" spans="2:8" ht="46.5" customHeight="1" x14ac:dyDescent="0.25">
      <c r="B60" s="459" t="s">
        <v>425</v>
      </c>
      <c r="C60" s="459"/>
      <c r="D60" s="271" t="s">
        <v>465</v>
      </c>
      <c r="E60" s="212" t="s">
        <v>431</v>
      </c>
      <c r="F60" s="212" t="s">
        <v>379</v>
      </c>
      <c r="G60" s="212" t="s">
        <v>414</v>
      </c>
      <c r="H60" s="212" t="s">
        <v>240</v>
      </c>
    </row>
    <row r="61" spans="2:8" ht="30.75" customHeight="1" thickBot="1" x14ac:dyDescent="0.3">
      <c r="B61" s="468" t="s">
        <v>426</v>
      </c>
      <c r="C61" s="469"/>
      <c r="D61" s="135">
        <v>46</v>
      </c>
      <c r="E61" s="282"/>
      <c r="F61" s="235">
        <v>4</v>
      </c>
      <c r="G61" s="242" t="s">
        <v>435</v>
      </c>
      <c r="H61" s="135">
        <f>F61*E61</f>
        <v>0</v>
      </c>
    </row>
    <row r="62" spans="2:8" ht="24" customHeight="1" thickTop="1" x14ac:dyDescent="0.25">
      <c r="B62" s="470" t="s">
        <v>384</v>
      </c>
      <c r="C62" s="470"/>
      <c r="D62" s="470"/>
      <c r="E62" s="470"/>
      <c r="F62" s="470"/>
      <c r="G62" s="213"/>
      <c r="H62" s="142">
        <f>SUM(H52:H61)</f>
        <v>0</v>
      </c>
    </row>
    <row r="63" spans="2:8" ht="19.5" customHeight="1" x14ac:dyDescent="0.25">
      <c r="B63" s="471" t="s">
        <v>385</v>
      </c>
      <c r="C63" s="471"/>
      <c r="D63" s="471"/>
      <c r="E63" s="471"/>
      <c r="F63" s="471"/>
      <c r="G63" s="213"/>
      <c r="H63" s="220">
        <f>H62*4</f>
        <v>0</v>
      </c>
    </row>
    <row r="64" spans="2:8" ht="21" customHeight="1" x14ac:dyDescent="0.25">
      <c r="B64" s="234"/>
      <c r="C64" s="234"/>
      <c r="D64" s="234"/>
      <c r="E64" s="234"/>
      <c r="F64" s="234"/>
      <c r="G64" s="233"/>
      <c r="H64" s="223"/>
    </row>
    <row r="65" spans="2:9" ht="33" customHeight="1" x14ac:dyDescent="0.25">
      <c r="B65" s="472" t="s">
        <v>265</v>
      </c>
      <c r="C65" s="472"/>
      <c r="D65" s="472"/>
      <c r="E65" s="170" t="s">
        <v>436</v>
      </c>
      <c r="F65" s="170" t="s">
        <v>267</v>
      </c>
      <c r="G65" s="170" t="s">
        <v>240</v>
      </c>
      <c r="H65" s="233"/>
    </row>
    <row r="66" spans="2:9" ht="32.25" customHeight="1" x14ac:dyDescent="0.25">
      <c r="B66" s="405" t="s">
        <v>269</v>
      </c>
      <c r="C66" s="406"/>
      <c r="D66" s="407"/>
      <c r="E66" s="170">
        <v>100</v>
      </c>
      <c r="F66" s="281"/>
      <c r="G66" s="130">
        <f>F66*E66</f>
        <v>0</v>
      </c>
      <c r="H66" s="233"/>
    </row>
    <row r="67" spans="2:9" ht="19.5" customHeight="1" thickBot="1" x14ac:dyDescent="0.3">
      <c r="B67" s="408" t="s">
        <v>270</v>
      </c>
      <c r="C67" s="409"/>
      <c r="D67" s="410"/>
      <c r="E67" s="170">
        <v>100</v>
      </c>
      <c r="F67" s="281"/>
      <c r="G67" s="135">
        <f>F67*E67</f>
        <v>0</v>
      </c>
      <c r="H67" s="233"/>
    </row>
    <row r="68" spans="2:9" ht="18.75" customHeight="1" thickTop="1" x14ac:dyDescent="0.25">
      <c r="B68" s="386" t="s">
        <v>274</v>
      </c>
      <c r="C68" s="387"/>
      <c r="D68" s="387"/>
      <c r="E68" s="387"/>
      <c r="F68" s="401"/>
      <c r="G68" s="142">
        <f>G66+G67</f>
        <v>0</v>
      </c>
      <c r="H68" s="233"/>
    </row>
    <row r="69" spans="2:9" ht="20.25" customHeight="1" thickBot="1" x14ac:dyDescent="0.3">
      <c r="B69" s="395" t="s">
        <v>275</v>
      </c>
      <c r="C69" s="396"/>
      <c r="D69" s="396"/>
      <c r="E69" s="396"/>
      <c r="F69" s="397"/>
      <c r="G69" s="177">
        <f>G68*4</f>
        <v>0</v>
      </c>
      <c r="H69" s="233"/>
    </row>
    <row r="70" spans="2:9" ht="22.5" customHeight="1" thickTop="1" x14ac:dyDescent="0.25">
      <c r="B70" s="398" t="s">
        <v>276</v>
      </c>
      <c r="C70" s="399"/>
      <c r="D70" s="399"/>
      <c r="E70" s="399"/>
      <c r="F70" s="400"/>
      <c r="G70" s="178">
        <f>G69+H63+H48</f>
        <v>0</v>
      </c>
      <c r="H70" s="214"/>
      <c r="I70" s="215"/>
    </row>
    <row r="71" spans="2:9" x14ac:dyDescent="0.25">
      <c r="B71" s="4"/>
      <c r="C71" s="4"/>
      <c r="D71" s="4"/>
      <c r="E71" s="4"/>
      <c r="F71" s="4"/>
      <c r="G71" s="4"/>
      <c r="H71" s="215"/>
    </row>
    <row r="72" spans="2:9" x14ac:dyDescent="0.25">
      <c r="B72" s="411" t="s">
        <v>277</v>
      </c>
      <c r="C72" s="411"/>
      <c r="D72" s="411"/>
      <c r="E72" s="411"/>
      <c r="F72" s="411"/>
      <c r="G72" s="4"/>
    </row>
    <row r="73" spans="2:9" ht="10.5" customHeight="1" x14ac:dyDescent="0.25">
      <c r="B73" s="4"/>
      <c r="C73" s="4"/>
      <c r="D73" s="4"/>
      <c r="E73" s="4"/>
      <c r="F73" s="4"/>
      <c r="G73" s="4"/>
    </row>
    <row r="74" spans="2:9" x14ac:dyDescent="0.25">
      <c r="B74" s="7"/>
      <c r="C74" s="7"/>
      <c r="D74" s="7"/>
      <c r="E74" s="7"/>
      <c r="F74" s="7"/>
      <c r="G74" s="7"/>
      <c r="H74" s="8"/>
    </row>
    <row r="75" spans="2:9" x14ac:dyDescent="0.25">
      <c r="B75" s="7" t="s">
        <v>338</v>
      </c>
      <c r="C75" s="7"/>
      <c r="D75" s="111" t="s">
        <v>279</v>
      </c>
      <c r="E75" s="7"/>
      <c r="F75" s="7" t="s">
        <v>487</v>
      </c>
      <c r="G75" s="7"/>
      <c r="H75" s="8"/>
    </row>
    <row r="76" spans="2:9" x14ac:dyDescent="0.25">
      <c r="B76" s="7"/>
      <c r="C76" s="7"/>
      <c r="D76" s="7"/>
      <c r="E76" s="7"/>
      <c r="F76" s="7"/>
      <c r="G76" s="7"/>
      <c r="H76" s="8"/>
    </row>
    <row r="77" spans="2:9" x14ac:dyDescent="0.25">
      <c r="B77" s="7"/>
      <c r="C77" s="7"/>
      <c r="D77" s="7"/>
      <c r="E77" s="7"/>
      <c r="F77" s="7"/>
      <c r="G77" s="7"/>
      <c r="H77" s="8"/>
    </row>
    <row r="78" spans="2:9" x14ac:dyDescent="0.25">
      <c r="B78" s="7"/>
      <c r="C78" s="7"/>
      <c r="D78" s="7"/>
      <c r="E78" s="7"/>
      <c r="F78" s="7"/>
      <c r="G78" s="7"/>
      <c r="H78" s="8"/>
    </row>
    <row r="79" spans="2:9" x14ac:dyDescent="0.25">
      <c r="B79" s="8"/>
      <c r="C79" s="8"/>
      <c r="D79" s="8"/>
      <c r="E79" s="8"/>
      <c r="F79" s="8"/>
      <c r="G79" s="8"/>
      <c r="H79" s="8"/>
    </row>
    <row r="80" spans="2:9" x14ac:dyDescent="0.25">
      <c r="B80" s="8"/>
      <c r="C80" s="8"/>
      <c r="D80" s="8"/>
      <c r="E80" s="8"/>
      <c r="F80" s="8"/>
      <c r="G80" s="8"/>
      <c r="H80" s="8"/>
    </row>
  </sheetData>
  <sheetProtection formatCells="0" formatColumns="0" formatRows="0" selectLockedCells="1"/>
  <mergeCells count="52">
    <mergeCell ref="B72:F72"/>
    <mergeCell ref="B59:C59"/>
    <mergeCell ref="B60:C60"/>
    <mergeCell ref="B61:C61"/>
    <mergeCell ref="B62:F62"/>
    <mergeCell ref="B63:F63"/>
    <mergeCell ref="B65:D65"/>
    <mergeCell ref="B66:D66"/>
    <mergeCell ref="B67:D67"/>
    <mergeCell ref="B68:F68"/>
    <mergeCell ref="B69:F69"/>
    <mergeCell ref="B70:F70"/>
    <mergeCell ref="B58:C58"/>
    <mergeCell ref="B44:C44"/>
    <mergeCell ref="B45:C45"/>
    <mergeCell ref="B47:F47"/>
    <mergeCell ref="B48:F48"/>
    <mergeCell ref="B51:C51"/>
    <mergeCell ref="B52:C52"/>
    <mergeCell ref="B53:C53"/>
    <mergeCell ref="B54:C54"/>
    <mergeCell ref="B55:C55"/>
    <mergeCell ref="B56:C56"/>
    <mergeCell ref="B57:C57"/>
    <mergeCell ref="B43:C43"/>
    <mergeCell ref="B25:C25"/>
    <mergeCell ref="B30:C30"/>
    <mergeCell ref="B31:C31"/>
    <mergeCell ref="B32:C32"/>
    <mergeCell ref="B33:C33"/>
    <mergeCell ref="B35:C35"/>
    <mergeCell ref="B36:C36"/>
    <mergeCell ref="B37:C37"/>
    <mergeCell ref="B40:C40"/>
    <mergeCell ref="B41:C41"/>
    <mergeCell ref="B42:C42"/>
    <mergeCell ref="B2:E2"/>
    <mergeCell ref="B4:F4"/>
    <mergeCell ref="B6:F6"/>
    <mergeCell ref="B5:G5"/>
    <mergeCell ref="B24:C24"/>
    <mergeCell ref="B9:C9"/>
    <mergeCell ref="B10:C10"/>
    <mergeCell ref="B11:C11"/>
    <mergeCell ref="B12:C12"/>
    <mergeCell ref="B13:C13"/>
    <mergeCell ref="B14:C14"/>
    <mergeCell ref="B15:C15"/>
    <mergeCell ref="B18:C18"/>
    <mergeCell ref="B19:C19"/>
    <mergeCell ref="B20:C20"/>
    <mergeCell ref="B23:C23"/>
  </mergeCells>
  <phoneticPr fontId="19" type="noConversion"/>
  <dataValidations count="2">
    <dataValidation type="custom" allowBlank="1" showInputMessage="1" showErrorMessage="1" errorTitle="Napaka vnosa decimalnih mest" error="Vnos cene na največ štiri (4) decimalna mesta natančno" prompt="Vnos cene na največ štiri (4) decimalna mesta natančno" sqref="E41:E45 E10:E15 E19:E20 E24:E25 E31:E32 E36:E37" xr:uid="{8CBBC2DB-2B8C-4229-9288-4A7F2A6C8DED}">
      <formula1>EXACT(E10,ROUND(E10,4))</formula1>
    </dataValidation>
    <dataValidation type="custom" allowBlank="1" showInputMessage="1" showErrorMessage="1" errorTitle="Napaka vnosa decimalnih mest" error="Vnos cene na največ dve (2) decimalni mesti natančno" prompt="Vnos cene na največ dve (2) decimalni mesti natančno" sqref="F66:F67 E52:E57 E59 E61" xr:uid="{9047C878-A7D9-41CD-9386-D09583DA3451}">
      <formula1>EXACT(E52,ROUND(E52,2))</formula1>
    </dataValidation>
  </dataValidations>
  <pageMargins left="0.51181102362204722" right="0.51181102362204722" top="0.43307086614173229" bottom="0.43307086614173229" header="0.31496062992125984" footer="0.23622047244094491"/>
  <pageSetup paperSize="9" scale="80" fitToWidth="0" fitToHeight="0" orientation="landscape" r:id="rId1"/>
  <headerFooter>
    <oddFooter>&amp;C&amp;P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24BE0-514B-46AE-82EA-2812769630BA}">
  <sheetPr>
    <pageSetUpPr fitToPage="1"/>
  </sheetPr>
  <dimension ref="B2:K71"/>
  <sheetViews>
    <sheetView topLeftCell="A22" zoomScale="90" zoomScaleNormal="90" workbookViewId="0">
      <selection activeCell="F46" sqref="F46"/>
    </sheetView>
  </sheetViews>
  <sheetFormatPr defaultRowHeight="15" x14ac:dyDescent="0.25"/>
  <cols>
    <col min="1" max="1" width="2.85546875" customWidth="1"/>
    <col min="2" max="2" width="11.5703125" bestFit="1" customWidth="1"/>
    <col min="3" max="3" width="44.5703125" customWidth="1"/>
    <col min="4" max="4" width="11.85546875" customWidth="1"/>
    <col min="5" max="5" width="16.5703125" customWidth="1"/>
    <col min="6" max="6" width="14.5703125" customWidth="1"/>
    <col min="7" max="7" width="17.140625" customWidth="1"/>
    <col min="8" max="8" width="15.42578125" customWidth="1"/>
    <col min="12" max="12" width="14.5703125" customWidth="1"/>
  </cols>
  <sheetData>
    <row r="2" spans="2:11" ht="19.5" customHeight="1" x14ac:dyDescent="0.25">
      <c r="B2" s="379" t="s">
        <v>0</v>
      </c>
      <c r="C2" s="380"/>
      <c r="D2" s="380"/>
      <c r="E2" s="380"/>
      <c r="F2" s="147"/>
      <c r="G2" s="181" t="s">
        <v>340</v>
      </c>
    </row>
    <row r="3" spans="2:11" x14ac:dyDescent="0.25">
      <c r="B3" s="122"/>
      <c r="C3" s="122"/>
      <c r="D3" s="122"/>
      <c r="E3" s="122"/>
      <c r="F3" s="122"/>
      <c r="G3" s="4"/>
    </row>
    <row r="4" spans="2:11" x14ac:dyDescent="0.25">
      <c r="B4" s="490" t="s">
        <v>307</v>
      </c>
      <c r="C4" s="490"/>
      <c r="D4" s="490"/>
      <c r="E4" s="490"/>
      <c r="F4" s="490"/>
      <c r="G4" s="4"/>
    </row>
    <row r="5" spans="2:11" ht="19.5" customHeight="1" x14ac:dyDescent="0.25">
      <c r="B5" s="119" t="s">
        <v>341</v>
      </c>
      <c r="C5" s="119"/>
      <c r="D5" s="119"/>
      <c r="E5" s="119"/>
      <c r="F5" s="119"/>
      <c r="G5" s="7"/>
      <c r="H5" s="8"/>
    </row>
    <row r="6" spans="2:11" ht="19.5" customHeight="1" x14ac:dyDescent="0.25">
      <c r="B6" s="491" t="s">
        <v>428</v>
      </c>
      <c r="C6" s="491"/>
      <c r="D6" s="491"/>
      <c r="E6" s="491"/>
      <c r="F6" s="491"/>
      <c r="G6" s="7"/>
      <c r="H6" s="8"/>
    </row>
    <row r="7" spans="2:11" ht="21" customHeight="1" x14ac:dyDescent="0.25">
      <c r="B7" s="492"/>
      <c r="C7" s="382"/>
      <c r="D7" s="382"/>
      <c r="E7" s="382"/>
      <c r="F7" s="382"/>
      <c r="G7" s="7"/>
      <c r="H7" s="8"/>
    </row>
    <row r="8" spans="2:11" x14ac:dyDescent="0.25">
      <c r="B8" s="124" t="s">
        <v>308</v>
      </c>
      <c r="C8" s="125"/>
      <c r="D8" s="4"/>
      <c r="E8" s="4"/>
      <c r="F8" s="126"/>
      <c r="G8" s="4"/>
    </row>
    <row r="9" spans="2:11" ht="50.25" customHeight="1" x14ac:dyDescent="0.25">
      <c r="B9" s="384" t="s">
        <v>309</v>
      </c>
      <c r="C9" s="384"/>
      <c r="D9" s="127" t="s">
        <v>466</v>
      </c>
      <c r="E9" s="268" t="s">
        <v>345</v>
      </c>
      <c r="F9" s="321" t="s">
        <v>4</v>
      </c>
      <c r="G9" s="128" t="s">
        <v>310</v>
      </c>
      <c r="H9" s="321" t="s">
        <v>7</v>
      </c>
      <c r="K9" s="266"/>
    </row>
    <row r="10" spans="2:11" ht="30.75" customHeight="1" x14ac:dyDescent="0.25">
      <c r="B10" s="447" t="s">
        <v>311</v>
      </c>
      <c r="C10" s="447"/>
      <c r="D10" s="129">
        <v>213</v>
      </c>
      <c r="E10" s="279"/>
      <c r="F10" s="324">
        <f>E10*D10</f>
        <v>0</v>
      </c>
      <c r="G10" s="130" t="s">
        <v>312</v>
      </c>
      <c r="H10" s="324">
        <f>F10*20</f>
        <v>0</v>
      </c>
      <c r="K10" s="267"/>
    </row>
    <row r="11" spans="2:11" x14ac:dyDescent="0.25">
      <c r="B11" s="448" t="s">
        <v>151</v>
      </c>
      <c r="C11" s="448"/>
      <c r="D11" s="132">
        <v>269.8</v>
      </c>
      <c r="E11" s="279"/>
      <c r="F11" s="325">
        <f>E11*D11</f>
        <v>0</v>
      </c>
      <c r="G11" s="133" t="s">
        <v>90</v>
      </c>
      <c r="H11" s="325">
        <f>F11*4</f>
        <v>0</v>
      </c>
    </row>
    <row r="12" spans="2:11" ht="18.75" customHeight="1" thickBot="1" x14ac:dyDescent="0.3">
      <c r="B12" s="453" t="s">
        <v>313</v>
      </c>
      <c r="C12" s="453"/>
      <c r="D12" s="134">
        <v>75</v>
      </c>
      <c r="E12" s="280"/>
      <c r="F12" s="326">
        <f>E12*D12</f>
        <v>0</v>
      </c>
      <c r="G12" s="135" t="s">
        <v>90</v>
      </c>
      <c r="H12" s="326">
        <f>F12*4</f>
        <v>0</v>
      </c>
    </row>
    <row r="13" spans="2:11" ht="45" customHeight="1" thickTop="1" x14ac:dyDescent="0.25">
      <c r="B13" s="481" t="s">
        <v>314</v>
      </c>
      <c r="C13" s="481"/>
      <c r="D13" s="127" t="s">
        <v>466</v>
      </c>
      <c r="E13" s="137" t="s">
        <v>345</v>
      </c>
      <c r="F13" s="317" t="s">
        <v>4</v>
      </c>
      <c r="G13" s="138" t="s">
        <v>310</v>
      </c>
      <c r="H13" s="317" t="s">
        <v>7</v>
      </c>
    </row>
    <row r="14" spans="2:11" ht="32.25" customHeight="1" x14ac:dyDescent="0.25">
      <c r="B14" s="447" t="s">
        <v>315</v>
      </c>
      <c r="C14" s="447"/>
      <c r="D14" s="129">
        <v>52.82</v>
      </c>
      <c r="E14" s="279"/>
      <c r="F14" s="324">
        <f>E14*D14</f>
        <v>0</v>
      </c>
      <c r="G14" s="130" t="s">
        <v>316</v>
      </c>
      <c r="H14" s="324">
        <f>F14*24</f>
        <v>0</v>
      </c>
    </row>
    <row r="15" spans="2:11" ht="15.75" thickBot="1" x14ac:dyDescent="0.3">
      <c r="B15" s="453" t="s">
        <v>151</v>
      </c>
      <c r="C15" s="453"/>
      <c r="D15" s="134">
        <v>85</v>
      </c>
      <c r="E15" s="280"/>
      <c r="F15" s="326">
        <f>E15*D15</f>
        <v>0</v>
      </c>
      <c r="G15" s="135" t="s">
        <v>90</v>
      </c>
      <c r="H15" s="326">
        <f>F15*4</f>
        <v>0</v>
      </c>
    </row>
    <row r="16" spans="2:11" ht="44.25" thickTop="1" x14ac:dyDescent="0.25">
      <c r="B16" s="481" t="s">
        <v>317</v>
      </c>
      <c r="C16" s="481"/>
      <c r="D16" s="136" t="s">
        <v>466</v>
      </c>
      <c r="E16" s="137" t="s">
        <v>345</v>
      </c>
      <c r="F16" s="317" t="s">
        <v>4</v>
      </c>
      <c r="G16" s="128" t="s">
        <v>310</v>
      </c>
      <c r="H16" s="317" t="s">
        <v>7</v>
      </c>
    </row>
    <row r="17" spans="2:8" x14ac:dyDescent="0.25">
      <c r="B17" s="378" t="s">
        <v>318</v>
      </c>
      <c r="C17" s="378"/>
      <c r="D17" s="129">
        <v>29</v>
      </c>
      <c r="E17" s="279"/>
      <c r="F17" s="324">
        <f>E17*D17</f>
        <v>0</v>
      </c>
      <c r="G17" s="130" t="s">
        <v>316</v>
      </c>
      <c r="H17" s="324">
        <f>F17*24</f>
        <v>0</v>
      </c>
    </row>
    <row r="18" spans="2:8" ht="18" customHeight="1" thickBot="1" x14ac:dyDescent="0.3">
      <c r="B18" s="453" t="s">
        <v>319</v>
      </c>
      <c r="C18" s="453"/>
      <c r="D18" s="134">
        <v>558.37</v>
      </c>
      <c r="E18" s="280"/>
      <c r="F18" s="326">
        <f>E18*D18</f>
        <v>0</v>
      </c>
      <c r="G18" s="135" t="s">
        <v>320</v>
      </c>
      <c r="H18" s="326">
        <f>F18*12</f>
        <v>0</v>
      </c>
    </row>
    <row r="19" spans="2:8" ht="44.25" thickTop="1" x14ac:dyDescent="0.25">
      <c r="B19" s="481" t="s">
        <v>321</v>
      </c>
      <c r="C19" s="481"/>
      <c r="D19" s="139" t="s">
        <v>466</v>
      </c>
      <c r="E19" s="137" t="s">
        <v>345</v>
      </c>
      <c r="F19" s="317" t="s">
        <v>4</v>
      </c>
      <c r="G19" s="138" t="s">
        <v>310</v>
      </c>
      <c r="H19" s="317" t="s">
        <v>7</v>
      </c>
    </row>
    <row r="20" spans="2:8" ht="16.5" customHeight="1" x14ac:dyDescent="0.25">
      <c r="B20" s="488" t="s">
        <v>322</v>
      </c>
      <c r="C20" s="489"/>
      <c r="D20" s="129">
        <v>572</v>
      </c>
      <c r="E20" s="279"/>
      <c r="F20" s="324">
        <f>E20*D20</f>
        <v>0</v>
      </c>
      <c r="G20" s="130" t="s">
        <v>316</v>
      </c>
      <c r="H20" s="324">
        <f t="shared" ref="H20:H21" si="0">F20*24</f>
        <v>0</v>
      </c>
    </row>
    <row r="21" spans="2:8" ht="19.5" customHeight="1" x14ac:dyDescent="0.25">
      <c r="B21" s="488" t="s">
        <v>323</v>
      </c>
      <c r="C21" s="489"/>
      <c r="D21" s="129">
        <v>83</v>
      </c>
      <c r="E21" s="279"/>
      <c r="F21" s="324">
        <f t="shared" ref="F21:F24" si="1">E21*D21</f>
        <v>0</v>
      </c>
      <c r="G21" s="130" t="s">
        <v>316</v>
      </c>
      <c r="H21" s="324">
        <f t="shared" si="0"/>
        <v>0</v>
      </c>
    </row>
    <row r="22" spans="2:8" ht="34.5" customHeight="1" x14ac:dyDescent="0.25">
      <c r="B22" s="458" t="s">
        <v>324</v>
      </c>
      <c r="C22" s="381"/>
      <c r="D22" s="129">
        <v>110</v>
      </c>
      <c r="E22" s="279"/>
      <c r="F22" s="324">
        <f t="shared" si="1"/>
        <v>0</v>
      </c>
      <c r="G22" s="130" t="s">
        <v>325</v>
      </c>
      <c r="H22" s="324">
        <f>F22*8</f>
        <v>0</v>
      </c>
    </row>
    <row r="23" spans="2:8" ht="30" customHeight="1" x14ac:dyDescent="0.25">
      <c r="B23" s="458" t="s">
        <v>326</v>
      </c>
      <c r="C23" s="381"/>
      <c r="D23" s="129">
        <v>60</v>
      </c>
      <c r="E23" s="279"/>
      <c r="F23" s="324">
        <f t="shared" si="1"/>
        <v>0</v>
      </c>
      <c r="G23" s="130" t="s">
        <v>90</v>
      </c>
      <c r="H23" s="324">
        <f>F23*4</f>
        <v>0</v>
      </c>
    </row>
    <row r="24" spans="2:8" ht="33" customHeight="1" x14ac:dyDescent="0.25">
      <c r="B24" s="458" t="s">
        <v>327</v>
      </c>
      <c r="C24" s="381"/>
      <c r="D24" s="129">
        <v>435</v>
      </c>
      <c r="E24" s="279"/>
      <c r="F24" s="324">
        <f t="shared" si="1"/>
        <v>0</v>
      </c>
      <c r="G24" s="130" t="s">
        <v>90</v>
      </c>
      <c r="H24" s="324">
        <f t="shared" ref="H24:H25" si="2">F24*4</f>
        <v>0</v>
      </c>
    </row>
    <row r="25" spans="2:8" ht="18" customHeight="1" thickBot="1" x14ac:dyDescent="0.3">
      <c r="B25" s="454" t="s">
        <v>328</v>
      </c>
      <c r="C25" s="480"/>
      <c r="D25" s="134">
        <v>45</v>
      </c>
      <c r="E25" s="280"/>
      <c r="F25" s="326">
        <f>E25*D25</f>
        <v>0</v>
      </c>
      <c r="G25" s="135" t="s">
        <v>90</v>
      </c>
      <c r="H25" s="326">
        <f t="shared" si="2"/>
        <v>0</v>
      </c>
    </row>
    <row r="26" spans="2:8" ht="44.25" thickTop="1" x14ac:dyDescent="0.25">
      <c r="B26" s="481" t="s">
        <v>329</v>
      </c>
      <c r="C26" s="481"/>
      <c r="D26" s="136" t="s">
        <v>465</v>
      </c>
      <c r="E26" s="137" t="s">
        <v>345</v>
      </c>
      <c r="F26" s="317" t="s">
        <v>4</v>
      </c>
      <c r="G26" s="138" t="s">
        <v>310</v>
      </c>
      <c r="H26" s="317" t="s">
        <v>7</v>
      </c>
    </row>
    <row r="27" spans="2:8" x14ac:dyDescent="0.25">
      <c r="B27" s="378" t="s">
        <v>318</v>
      </c>
      <c r="C27" s="378"/>
      <c r="D27" s="129">
        <v>12</v>
      </c>
      <c r="E27" s="279"/>
      <c r="F27" s="324">
        <f>E27*D27</f>
        <v>0</v>
      </c>
      <c r="G27" s="130" t="s">
        <v>316</v>
      </c>
      <c r="H27" s="324">
        <f>F27*24</f>
        <v>0</v>
      </c>
    </row>
    <row r="28" spans="2:8" ht="15.75" thickBot="1" x14ac:dyDescent="0.3">
      <c r="B28" s="453" t="s">
        <v>319</v>
      </c>
      <c r="C28" s="453"/>
      <c r="D28" s="134">
        <v>390</v>
      </c>
      <c r="E28" s="280"/>
      <c r="F28" s="326">
        <f>E28*D28</f>
        <v>0</v>
      </c>
      <c r="G28" s="135" t="s">
        <v>320</v>
      </c>
      <c r="H28" s="326">
        <f>F28*12</f>
        <v>0</v>
      </c>
    </row>
    <row r="29" spans="2:8" ht="45" customHeight="1" thickTop="1" x14ac:dyDescent="0.25">
      <c r="B29" s="481" t="s">
        <v>330</v>
      </c>
      <c r="C29" s="481"/>
      <c r="D29" s="136" t="s">
        <v>466</v>
      </c>
      <c r="E29" s="137" t="s">
        <v>345</v>
      </c>
      <c r="F29" s="317" t="s">
        <v>4</v>
      </c>
      <c r="G29" s="138" t="s">
        <v>310</v>
      </c>
      <c r="H29" s="317" t="s">
        <v>7</v>
      </c>
    </row>
    <row r="30" spans="2:8" x14ac:dyDescent="0.25">
      <c r="B30" s="378" t="s">
        <v>318</v>
      </c>
      <c r="C30" s="378"/>
      <c r="D30" s="129">
        <v>8</v>
      </c>
      <c r="E30" s="279"/>
      <c r="F30" s="324">
        <f>E30*D30</f>
        <v>0</v>
      </c>
      <c r="G30" s="130" t="s">
        <v>316</v>
      </c>
      <c r="H30" s="324">
        <f>F30*24</f>
        <v>0</v>
      </c>
    </row>
    <row r="31" spans="2:8" ht="15.75" thickBot="1" x14ac:dyDescent="0.3">
      <c r="B31" s="453" t="s">
        <v>319</v>
      </c>
      <c r="C31" s="453"/>
      <c r="D31" s="134">
        <v>749</v>
      </c>
      <c r="E31" s="280"/>
      <c r="F31" s="326">
        <f>E31*D31</f>
        <v>0</v>
      </c>
      <c r="G31" s="135" t="s">
        <v>320</v>
      </c>
      <c r="H31" s="326">
        <f>F31*12</f>
        <v>0</v>
      </c>
    </row>
    <row r="32" spans="2:8" ht="44.25" thickTop="1" x14ac:dyDescent="0.25">
      <c r="B32" s="482" t="s">
        <v>331</v>
      </c>
      <c r="C32" s="483"/>
      <c r="D32" s="139" t="s">
        <v>466</v>
      </c>
      <c r="E32" s="137" t="s">
        <v>345</v>
      </c>
      <c r="F32" s="317" t="s">
        <v>4</v>
      </c>
      <c r="G32" s="138" t="s">
        <v>310</v>
      </c>
      <c r="H32" s="317" t="s">
        <v>7</v>
      </c>
    </row>
    <row r="33" spans="2:8" x14ac:dyDescent="0.25">
      <c r="B33" s="484" t="s">
        <v>332</v>
      </c>
      <c r="C33" s="485"/>
      <c r="D33" s="129">
        <v>220</v>
      </c>
      <c r="E33" s="279"/>
      <c r="F33" s="324">
        <f>E33*D33</f>
        <v>0</v>
      </c>
      <c r="G33" s="133" t="s">
        <v>312</v>
      </c>
      <c r="H33" s="324">
        <f>F33*20</f>
        <v>0</v>
      </c>
    </row>
    <row r="34" spans="2:8" x14ac:dyDescent="0.25">
      <c r="B34" s="484" t="s">
        <v>151</v>
      </c>
      <c r="C34" s="485"/>
      <c r="D34" s="129">
        <v>210</v>
      </c>
      <c r="E34" s="279"/>
      <c r="F34" s="324">
        <f>E34*D34</f>
        <v>0</v>
      </c>
      <c r="G34" s="130" t="s">
        <v>90</v>
      </c>
      <c r="H34" s="324">
        <f>F34*4</f>
        <v>0</v>
      </c>
    </row>
    <row r="35" spans="2:8" x14ac:dyDescent="0.25">
      <c r="B35" s="484" t="s">
        <v>333</v>
      </c>
      <c r="C35" s="485"/>
      <c r="D35" s="129">
        <v>45</v>
      </c>
      <c r="E35" s="279"/>
      <c r="F35" s="324">
        <f>E35*D35</f>
        <v>0</v>
      </c>
      <c r="G35" s="130" t="s">
        <v>261</v>
      </c>
      <c r="H35" s="324">
        <f>F35*1</f>
        <v>0</v>
      </c>
    </row>
    <row r="36" spans="2:8" ht="15.75" thickBot="1" x14ac:dyDescent="0.3">
      <c r="B36" s="486" t="s">
        <v>334</v>
      </c>
      <c r="C36" s="487"/>
      <c r="D36" s="140">
        <v>85</v>
      </c>
      <c r="E36" s="280"/>
      <c r="F36" s="327">
        <f>E36*D36</f>
        <v>0</v>
      </c>
      <c r="G36" s="141" t="s">
        <v>325</v>
      </c>
      <c r="H36" s="326">
        <f>F36*8</f>
        <v>0</v>
      </c>
    </row>
    <row r="37" spans="2:8" ht="44.25" thickTop="1" x14ac:dyDescent="0.25">
      <c r="B37" s="473" t="s">
        <v>335</v>
      </c>
      <c r="C37" s="474"/>
      <c r="D37" s="139" t="s">
        <v>466</v>
      </c>
      <c r="E37" s="137" t="s">
        <v>345</v>
      </c>
      <c r="F37" s="317" t="s">
        <v>4</v>
      </c>
      <c r="G37" s="128" t="s">
        <v>310</v>
      </c>
      <c r="H37" s="317" t="s">
        <v>7</v>
      </c>
    </row>
    <row r="38" spans="2:8" ht="15.75" thickBot="1" x14ac:dyDescent="0.3">
      <c r="B38" s="475" t="s">
        <v>334</v>
      </c>
      <c r="C38" s="476"/>
      <c r="D38" s="134">
        <v>35</v>
      </c>
      <c r="E38" s="280"/>
      <c r="F38" s="326">
        <f>E38*D38</f>
        <v>0</v>
      </c>
      <c r="G38" s="135" t="s">
        <v>312</v>
      </c>
      <c r="H38" s="326">
        <f>F38*20</f>
        <v>0</v>
      </c>
    </row>
    <row r="39" spans="2:8" ht="44.25" thickTop="1" x14ac:dyDescent="0.25">
      <c r="B39" s="473" t="s">
        <v>336</v>
      </c>
      <c r="C39" s="474"/>
      <c r="D39" s="139" t="s">
        <v>466</v>
      </c>
      <c r="E39" s="137" t="s">
        <v>345</v>
      </c>
      <c r="F39" s="317" t="s">
        <v>4</v>
      </c>
      <c r="G39" s="128" t="s">
        <v>310</v>
      </c>
      <c r="H39" s="317" t="s">
        <v>7</v>
      </c>
    </row>
    <row r="40" spans="2:8" ht="15.75" thickBot="1" x14ac:dyDescent="0.3">
      <c r="B40" s="475" t="s">
        <v>334</v>
      </c>
      <c r="C40" s="476"/>
      <c r="D40" s="134">
        <v>7</v>
      </c>
      <c r="E40" s="280"/>
      <c r="F40" s="326">
        <f>E40*D40</f>
        <v>0</v>
      </c>
      <c r="G40" s="135" t="s">
        <v>90</v>
      </c>
      <c r="H40" s="326">
        <f>F40*4</f>
        <v>0</v>
      </c>
    </row>
    <row r="41" spans="2:8" ht="21" customHeight="1" thickTop="1" x14ac:dyDescent="0.25">
      <c r="B41" s="386" t="s">
        <v>337</v>
      </c>
      <c r="C41" s="387"/>
      <c r="D41" s="387"/>
      <c r="E41" s="387"/>
      <c r="F41" s="387"/>
      <c r="G41" s="401"/>
      <c r="H41" s="142">
        <f>SUM(H10:H40)</f>
        <v>0</v>
      </c>
    </row>
    <row r="42" spans="2:8" ht="18.75" customHeight="1" x14ac:dyDescent="0.25">
      <c r="B42" s="398" t="s">
        <v>276</v>
      </c>
      <c r="C42" s="399"/>
      <c r="D42" s="399"/>
      <c r="E42" s="399"/>
      <c r="F42" s="399"/>
      <c r="G42" s="400"/>
      <c r="H42" s="131">
        <f>H41*48</f>
        <v>0</v>
      </c>
    </row>
    <row r="43" spans="2:8" ht="15.75" thickBot="1" x14ac:dyDescent="0.3">
      <c r="B43" s="143"/>
      <c r="C43" s="4"/>
      <c r="D43" s="144"/>
      <c r="E43" s="4"/>
      <c r="F43" s="4"/>
      <c r="G43" s="4"/>
    </row>
    <row r="44" spans="2:8" ht="15.75" thickBot="1" x14ac:dyDescent="0.3">
      <c r="B44" s="477" t="s">
        <v>277</v>
      </c>
      <c r="C44" s="478"/>
      <c r="D44" s="478"/>
      <c r="E44" s="478"/>
      <c r="F44" s="479"/>
      <c r="G44" s="4"/>
    </row>
    <row r="45" spans="2:8" x14ac:dyDescent="0.25">
      <c r="B45" s="4"/>
      <c r="C45" s="4"/>
      <c r="D45" s="4"/>
      <c r="E45" s="4"/>
      <c r="F45" s="4"/>
      <c r="G45" s="4"/>
    </row>
    <row r="46" spans="2:8" x14ac:dyDescent="0.25">
      <c r="B46" s="4" t="s">
        <v>338</v>
      </c>
      <c r="C46" s="4"/>
      <c r="D46" s="145" t="s">
        <v>279</v>
      </c>
      <c r="E46" s="4"/>
      <c r="F46" s="7" t="s">
        <v>487</v>
      </c>
      <c r="G46" s="4"/>
    </row>
    <row r="47" spans="2:8" x14ac:dyDescent="0.25">
      <c r="B47" s="146"/>
      <c r="C47" s="7"/>
      <c r="D47" s="7"/>
      <c r="E47" s="7"/>
      <c r="F47" s="7"/>
      <c r="G47" s="4"/>
    </row>
    <row r="52" ht="47.25" customHeight="1" x14ac:dyDescent="0.25"/>
    <row r="56" ht="45" customHeight="1" x14ac:dyDescent="0.25"/>
    <row r="66" ht="53.25" customHeight="1" x14ac:dyDescent="0.25"/>
    <row r="67" ht="32.25" customHeight="1" x14ac:dyDescent="0.25"/>
    <row r="71" ht="20.25" customHeight="1" x14ac:dyDescent="0.25"/>
  </sheetData>
  <sheetProtection formatCells="0" formatColumns="0" formatRows="0" selectLockedCells="1"/>
  <mergeCells count="39">
    <mergeCell ref="B41:G41"/>
    <mergeCell ref="B42:G42"/>
    <mergeCell ref="B14:C14"/>
    <mergeCell ref="B2:E2"/>
    <mergeCell ref="B4:F4"/>
    <mergeCell ref="B6:F6"/>
    <mergeCell ref="B7:F7"/>
    <mergeCell ref="B9:C9"/>
    <mergeCell ref="B10:C10"/>
    <mergeCell ref="B11:C11"/>
    <mergeCell ref="B12:C12"/>
    <mergeCell ref="B13:C13"/>
    <mergeCell ref="B26:C26"/>
    <mergeCell ref="B15:C15"/>
    <mergeCell ref="B16:C16"/>
    <mergeCell ref="B17:C17"/>
    <mergeCell ref="B36:C36"/>
    <mergeCell ref="B37:C37"/>
    <mergeCell ref="B18:C18"/>
    <mergeCell ref="B19:C19"/>
    <mergeCell ref="B20:C20"/>
    <mergeCell ref="B21:C21"/>
    <mergeCell ref="B22:C22"/>
    <mergeCell ref="B39:C39"/>
    <mergeCell ref="B40:C40"/>
    <mergeCell ref="B44:F44"/>
    <mergeCell ref="B23:C23"/>
    <mergeCell ref="B24:C24"/>
    <mergeCell ref="B25:C25"/>
    <mergeCell ref="B38:C38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</mergeCells>
  <phoneticPr fontId="19" type="noConversion"/>
  <dataValidations count="1">
    <dataValidation type="custom" allowBlank="1" showInputMessage="1" showErrorMessage="1" errorTitle="Napaka vnosa decimalnih mest" error="Vnos cene na največ štiri (4) decimalna mesta natančno" prompt="Vnos cene na največ štiri (4) decimalna mesta natančno" sqref="E40 E10:E12 E14:E15 E17:E18 E20:E25 E27:E28 E30:E31 E33:E36 E38" xr:uid="{56FE5B71-5088-48C3-9659-02A8DB59D637}">
      <formula1>EXACT(E10,ROUND(E10,4))</formula1>
    </dataValidation>
  </dataValidations>
  <pageMargins left="0.51181102362204722" right="0.51181102362204722" top="0.43307086614173229" bottom="0.35433070866141736" header="0.31496062992125984" footer="0.31496062992125984"/>
  <pageSetup paperSize="8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9E03C-3BFB-4D32-AC35-5E445F3E5F8F}">
  <dimension ref="B1:I68"/>
  <sheetViews>
    <sheetView topLeftCell="A49" zoomScale="90" zoomScaleNormal="90" workbookViewId="0">
      <selection activeCell="M64" sqref="M64"/>
    </sheetView>
  </sheetViews>
  <sheetFormatPr defaultRowHeight="15" x14ac:dyDescent="0.25"/>
  <cols>
    <col min="1" max="1" width="3.42578125" customWidth="1"/>
    <col min="2" max="2" width="30.28515625" customWidth="1"/>
    <col min="3" max="3" width="37.7109375" customWidth="1"/>
    <col min="4" max="4" width="12" customWidth="1"/>
    <col min="5" max="5" width="21.85546875" customWidth="1"/>
    <col min="6" max="6" width="14.140625" customWidth="1"/>
    <col min="7" max="7" width="19" customWidth="1"/>
    <col min="8" max="8" width="16.140625" customWidth="1"/>
    <col min="12" max="12" width="16.5703125" customWidth="1"/>
  </cols>
  <sheetData>
    <row r="1" spans="2:8" ht="13.5" customHeight="1" x14ac:dyDescent="0.25"/>
    <row r="2" spans="2:8" ht="20.25" customHeight="1" x14ac:dyDescent="0.25">
      <c r="B2" s="379" t="s">
        <v>0</v>
      </c>
      <c r="C2" s="380"/>
      <c r="D2" s="380"/>
      <c r="E2" s="380"/>
      <c r="F2" s="179"/>
      <c r="G2" s="180" t="s">
        <v>389</v>
      </c>
    </row>
    <row r="3" spans="2:8" ht="10.5" customHeight="1" x14ac:dyDescent="0.25">
      <c r="B3" s="148"/>
      <c r="C3" s="148"/>
      <c r="D3" s="148"/>
      <c r="E3" s="148"/>
      <c r="F3" s="148"/>
      <c r="G3" s="4"/>
    </row>
    <row r="4" spans="2:8" x14ac:dyDescent="0.25">
      <c r="B4" s="382" t="s">
        <v>434</v>
      </c>
      <c r="C4" s="382"/>
      <c r="D4" s="382"/>
      <c r="E4" s="382"/>
      <c r="F4" s="382"/>
      <c r="G4" s="7"/>
    </row>
    <row r="5" spans="2:8" ht="20.25" customHeight="1" x14ac:dyDescent="0.25">
      <c r="B5" s="445" t="s">
        <v>433</v>
      </c>
      <c r="C5" s="445"/>
      <c r="D5" s="445"/>
      <c r="E5" s="445"/>
      <c r="F5" s="445"/>
      <c r="G5" s="7"/>
    </row>
    <row r="6" spans="2:8" ht="18.75" customHeight="1" x14ac:dyDescent="0.25">
      <c r="B6" s="491" t="s">
        <v>432</v>
      </c>
      <c r="C6" s="491"/>
      <c r="D6" s="491"/>
      <c r="E6" s="491"/>
      <c r="F6" s="491"/>
      <c r="G6" s="7"/>
    </row>
    <row r="7" spans="2:8" x14ac:dyDescent="0.25">
      <c r="B7" s="123"/>
      <c r="C7" s="148"/>
      <c r="D7" s="148"/>
      <c r="E7" s="148"/>
      <c r="F7" s="148"/>
      <c r="G7" s="4"/>
    </row>
    <row r="8" spans="2:8" ht="21" customHeight="1" x14ac:dyDescent="0.25">
      <c r="B8" s="150" t="s">
        <v>308</v>
      </c>
      <c r="C8" s="4"/>
      <c r="D8" s="4"/>
      <c r="E8" s="4"/>
      <c r="F8" s="126"/>
      <c r="G8" s="4"/>
    </row>
    <row r="9" spans="2:8" ht="21" customHeight="1" x14ac:dyDescent="0.25">
      <c r="B9" s="182" t="s">
        <v>342</v>
      </c>
      <c r="C9" s="184"/>
      <c r="D9" s="184"/>
      <c r="E9" s="184"/>
      <c r="F9" s="185"/>
      <c r="G9" s="185"/>
      <c r="H9" s="184"/>
    </row>
    <row r="10" spans="2:8" ht="47.25" customHeight="1" x14ac:dyDescent="0.25">
      <c r="B10" s="496" t="s">
        <v>343</v>
      </c>
      <c r="C10" s="496"/>
      <c r="D10" s="166" t="s">
        <v>466</v>
      </c>
      <c r="E10" s="151" t="s">
        <v>345</v>
      </c>
      <c r="F10" s="152" t="s">
        <v>346</v>
      </c>
      <c r="G10" s="152" t="s">
        <v>347</v>
      </c>
      <c r="H10" s="152" t="s">
        <v>348</v>
      </c>
    </row>
    <row r="11" spans="2:8" ht="33" customHeight="1" x14ac:dyDescent="0.25">
      <c r="B11" s="381" t="s">
        <v>349</v>
      </c>
      <c r="C11" s="381"/>
      <c r="D11" s="153">
        <v>223</v>
      </c>
      <c r="E11" s="279"/>
      <c r="F11" s="308">
        <f>E11*D11</f>
        <v>0</v>
      </c>
      <c r="G11" s="154" t="s">
        <v>312</v>
      </c>
      <c r="H11" s="312">
        <f>SUM(F11*22)</f>
        <v>0</v>
      </c>
    </row>
    <row r="12" spans="2:8" ht="19.5" customHeight="1" x14ac:dyDescent="0.25">
      <c r="B12" s="381" t="s">
        <v>350</v>
      </c>
      <c r="C12" s="381"/>
      <c r="D12" s="153">
        <v>100</v>
      </c>
      <c r="E12" s="279"/>
      <c r="F12" s="308">
        <f>E12*D12</f>
        <v>0</v>
      </c>
      <c r="G12" s="154" t="s">
        <v>90</v>
      </c>
      <c r="H12" s="312">
        <f>SUM(F12*4)</f>
        <v>0</v>
      </c>
    </row>
    <row r="13" spans="2:8" ht="32.25" customHeight="1" x14ac:dyDescent="0.25">
      <c r="B13" s="381" t="s">
        <v>351</v>
      </c>
      <c r="C13" s="381"/>
      <c r="D13" s="155">
        <v>323</v>
      </c>
      <c r="E13" s="279"/>
      <c r="F13" s="308">
        <f>E13*D13</f>
        <v>0</v>
      </c>
      <c r="G13" s="154" t="s">
        <v>312</v>
      </c>
      <c r="H13" s="313">
        <f>SUM(F13*22)</f>
        <v>0</v>
      </c>
    </row>
    <row r="14" spans="2:8" ht="35.25" customHeight="1" x14ac:dyDescent="0.25">
      <c r="B14" s="381" t="s">
        <v>352</v>
      </c>
      <c r="C14" s="381"/>
      <c r="D14" s="157">
        <v>77</v>
      </c>
      <c r="E14" s="279"/>
      <c r="F14" s="308">
        <f>E14*D14</f>
        <v>0</v>
      </c>
      <c r="G14" s="154" t="s">
        <v>312</v>
      </c>
      <c r="H14" s="314">
        <f>SUM(F14*22)</f>
        <v>0</v>
      </c>
    </row>
    <row r="15" spans="2:8" ht="32.25" customHeight="1" x14ac:dyDescent="0.25">
      <c r="B15" s="381" t="s">
        <v>353</v>
      </c>
      <c r="C15" s="381"/>
      <c r="D15" s="157">
        <v>75</v>
      </c>
      <c r="E15" s="279"/>
      <c r="F15" s="308">
        <f>E15*D15</f>
        <v>0</v>
      </c>
      <c r="G15" s="154" t="s">
        <v>90</v>
      </c>
      <c r="H15" s="314">
        <f>SUM(F15*4)</f>
        <v>0</v>
      </c>
    </row>
    <row r="16" spans="2:8" ht="21.6" customHeight="1" x14ac:dyDescent="0.25">
      <c r="B16" s="496" t="s">
        <v>354</v>
      </c>
      <c r="C16" s="496"/>
      <c r="D16" s="159"/>
      <c r="E16" s="159"/>
      <c r="F16" s="309"/>
      <c r="G16" s="160"/>
      <c r="H16" s="315"/>
    </row>
    <row r="17" spans="2:9" ht="30.75" customHeight="1" x14ac:dyDescent="0.25">
      <c r="B17" s="381" t="s">
        <v>355</v>
      </c>
      <c r="C17" s="381"/>
      <c r="D17" s="157">
        <v>74</v>
      </c>
      <c r="E17" s="279"/>
      <c r="F17" s="308">
        <f>E17*D17</f>
        <v>0</v>
      </c>
      <c r="G17" s="158" t="s">
        <v>325</v>
      </c>
      <c r="H17" s="314">
        <f>SUM(F17*8)</f>
        <v>0</v>
      </c>
    </row>
    <row r="18" spans="2:9" ht="21.6" customHeight="1" x14ac:dyDescent="0.25">
      <c r="B18" s="497" t="s">
        <v>356</v>
      </c>
      <c r="C18" s="481"/>
      <c r="D18" s="157">
        <v>15</v>
      </c>
      <c r="E18" s="279"/>
      <c r="F18" s="308">
        <f>E18*D18</f>
        <v>0</v>
      </c>
      <c r="G18" s="154" t="s">
        <v>90</v>
      </c>
      <c r="H18" s="314">
        <f>SUM(F18*4)</f>
        <v>0</v>
      </c>
    </row>
    <row r="19" spans="2:9" ht="21.6" customHeight="1" x14ac:dyDescent="0.25">
      <c r="B19" s="497" t="s">
        <v>357</v>
      </c>
      <c r="C19" s="481"/>
      <c r="D19" s="157">
        <v>30</v>
      </c>
      <c r="E19" s="279"/>
      <c r="F19" s="308">
        <f>E19*D19</f>
        <v>0</v>
      </c>
      <c r="G19" s="158" t="s">
        <v>325</v>
      </c>
      <c r="H19" s="314">
        <f>SUM(F19*8)</f>
        <v>0</v>
      </c>
    </row>
    <row r="20" spans="2:9" ht="21.6" customHeight="1" x14ac:dyDescent="0.25">
      <c r="B20" s="497" t="s">
        <v>358</v>
      </c>
      <c r="C20" s="481"/>
      <c r="D20" s="157">
        <v>16</v>
      </c>
      <c r="E20" s="279"/>
      <c r="F20" s="308">
        <f>E20*D20</f>
        <v>0</v>
      </c>
      <c r="G20" s="154" t="s">
        <v>90</v>
      </c>
      <c r="H20" s="314">
        <f>SUM(F20*4)</f>
        <v>0</v>
      </c>
    </row>
    <row r="21" spans="2:9" ht="19.5" customHeight="1" x14ac:dyDescent="0.25">
      <c r="B21" s="496" t="s">
        <v>359</v>
      </c>
      <c r="C21" s="496"/>
      <c r="D21" s="161"/>
      <c r="E21" s="161"/>
      <c r="F21" s="310"/>
      <c r="G21" s="162"/>
      <c r="H21" s="316"/>
    </row>
    <row r="22" spans="2:9" ht="30.75" customHeight="1" x14ac:dyDescent="0.25">
      <c r="B22" s="381" t="s">
        <v>360</v>
      </c>
      <c r="C22" s="381"/>
      <c r="D22" s="155">
        <v>2127</v>
      </c>
      <c r="E22" s="279"/>
      <c r="F22" s="311">
        <f>E22*D22</f>
        <v>0</v>
      </c>
      <c r="G22" s="186" t="s">
        <v>312</v>
      </c>
      <c r="H22" s="313">
        <f>SUM(F22*22)</f>
        <v>0</v>
      </c>
    </row>
    <row r="23" spans="2:9" ht="23.45" customHeight="1" x14ac:dyDescent="0.25">
      <c r="B23" s="381" t="s">
        <v>361</v>
      </c>
      <c r="C23" s="381"/>
      <c r="D23" s="155">
        <v>740</v>
      </c>
      <c r="E23" s="279"/>
      <c r="F23" s="311">
        <f>E23*D23</f>
        <v>0</v>
      </c>
      <c r="G23" s="186" t="s">
        <v>90</v>
      </c>
      <c r="H23" s="313">
        <f>SUM(F23*4)</f>
        <v>0</v>
      </c>
      <c r="I23" s="163"/>
    </row>
    <row r="24" spans="2:9" ht="23.45" customHeight="1" x14ac:dyDescent="0.25">
      <c r="B24" s="381" t="s">
        <v>362</v>
      </c>
      <c r="C24" s="381"/>
      <c r="D24" s="155">
        <v>88</v>
      </c>
      <c r="E24" s="279"/>
      <c r="F24" s="311">
        <f>E24*D24</f>
        <v>0</v>
      </c>
      <c r="G24" s="186" t="s">
        <v>312</v>
      </c>
      <c r="H24" s="313">
        <f>SUM(F24*22)</f>
        <v>0</v>
      </c>
    </row>
    <row r="25" spans="2:9" ht="23.45" customHeight="1" x14ac:dyDescent="0.25">
      <c r="B25" s="381" t="s">
        <v>363</v>
      </c>
      <c r="C25" s="381"/>
      <c r="D25" s="155">
        <v>500</v>
      </c>
      <c r="E25" s="279"/>
      <c r="F25" s="311">
        <f>E25*D25</f>
        <v>0</v>
      </c>
      <c r="G25" s="186" t="s">
        <v>90</v>
      </c>
      <c r="H25" s="313">
        <f>SUM(F25*4)</f>
        <v>0</v>
      </c>
    </row>
    <row r="26" spans="2:9" ht="24" customHeight="1" x14ac:dyDescent="0.25">
      <c r="B26" s="182" t="s">
        <v>364</v>
      </c>
      <c r="C26" s="183"/>
      <c r="D26" s="164"/>
      <c r="E26" s="164"/>
      <c r="F26" s="165"/>
      <c r="G26" s="165"/>
      <c r="H26" s="165"/>
    </row>
    <row r="27" spans="2:9" ht="43.5" x14ac:dyDescent="0.25">
      <c r="B27" s="494" t="s">
        <v>365</v>
      </c>
      <c r="C27" s="495"/>
      <c r="D27" s="166" t="s">
        <v>466</v>
      </c>
      <c r="E27" s="151" t="s">
        <v>345</v>
      </c>
      <c r="F27" s="152" t="s">
        <v>346</v>
      </c>
      <c r="G27" s="152" t="s">
        <v>347</v>
      </c>
      <c r="H27" s="152" t="s">
        <v>348</v>
      </c>
    </row>
    <row r="28" spans="2:9" ht="67.5" customHeight="1" x14ac:dyDescent="0.25">
      <c r="B28" s="381" t="s">
        <v>366</v>
      </c>
      <c r="C28" s="381"/>
      <c r="D28" s="136">
        <v>10</v>
      </c>
      <c r="E28" s="322"/>
      <c r="F28" s="317">
        <f>E28*D28</f>
        <v>0</v>
      </c>
      <c r="G28" s="138" t="s">
        <v>367</v>
      </c>
      <c r="H28" s="317">
        <f>SUM(F28*24*3)</f>
        <v>0</v>
      </c>
    </row>
    <row r="29" spans="2:9" ht="23.25" customHeight="1" x14ac:dyDescent="0.25">
      <c r="B29" s="494" t="s">
        <v>368</v>
      </c>
      <c r="C29" s="495"/>
      <c r="D29" s="166"/>
      <c r="E29" s="166"/>
      <c r="F29" s="318"/>
      <c r="G29" s="152"/>
      <c r="H29" s="320"/>
    </row>
    <row r="30" spans="2:9" ht="32.25" customHeight="1" x14ac:dyDescent="0.25">
      <c r="B30" s="381" t="s">
        <v>369</v>
      </c>
      <c r="C30" s="381"/>
      <c r="D30" s="136">
        <v>67</v>
      </c>
      <c r="E30" s="322"/>
      <c r="F30" s="317">
        <f>E30*D30</f>
        <v>0</v>
      </c>
      <c r="G30" s="138" t="s">
        <v>370</v>
      </c>
      <c r="H30" s="317">
        <f>SUM(F30*31*3)</f>
        <v>0</v>
      </c>
    </row>
    <row r="31" spans="2:9" x14ac:dyDescent="0.25">
      <c r="B31" s="494" t="s">
        <v>359</v>
      </c>
      <c r="C31" s="495"/>
      <c r="D31" s="166"/>
      <c r="E31" s="166"/>
      <c r="F31" s="318"/>
      <c r="G31" s="152"/>
      <c r="H31" s="320"/>
    </row>
    <row r="32" spans="2:9" ht="34.5" customHeight="1" x14ac:dyDescent="0.25">
      <c r="B32" s="381" t="s">
        <v>371</v>
      </c>
      <c r="C32" s="381"/>
      <c r="D32" s="127">
        <v>10</v>
      </c>
      <c r="E32" s="322"/>
      <c r="F32" s="317">
        <f>E32*D32</f>
        <v>0</v>
      </c>
      <c r="G32" s="128" t="s">
        <v>372</v>
      </c>
      <c r="H32" s="321">
        <f>SUM(F32*30*2)</f>
        <v>0</v>
      </c>
    </row>
    <row r="33" spans="2:8" ht="33" customHeight="1" x14ac:dyDescent="0.25">
      <c r="B33" s="381" t="s">
        <v>373</v>
      </c>
      <c r="C33" s="381"/>
      <c r="D33" s="127">
        <v>55</v>
      </c>
      <c r="E33" s="322"/>
      <c r="F33" s="317">
        <f>E33*D33</f>
        <v>0</v>
      </c>
      <c r="G33" s="128" t="s">
        <v>370</v>
      </c>
      <c r="H33" s="321">
        <f>SUM(F33*31*3)</f>
        <v>0</v>
      </c>
    </row>
    <row r="34" spans="2:8" ht="30.75" customHeight="1" thickBot="1" x14ac:dyDescent="0.3">
      <c r="B34" s="385" t="s">
        <v>374</v>
      </c>
      <c r="C34" s="385"/>
      <c r="D34" s="189">
        <v>10</v>
      </c>
      <c r="E34" s="323"/>
      <c r="F34" s="319">
        <f>E34*D34</f>
        <v>0</v>
      </c>
      <c r="G34" s="190" t="s">
        <v>375</v>
      </c>
      <c r="H34" s="319">
        <f>SUM(F34*22*3)</f>
        <v>0</v>
      </c>
    </row>
    <row r="35" spans="2:8" ht="21.75" customHeight="1" thickTop="1" x14ac:dyDescent="0.25">
      <c r="B35" s="470" t="s">
        <v>337</v>
      </c>
      <c r="C35" s="470"/>
      <c r="D35" s="470"/>
      <c r="E35" s="470"/>
      <c r="F35" s="470"/>
      <c r="G35" s="188"/>
      <c r="H35" s="142">
        <f>SUM(H11:H34)</f>
        <v>0</v>
      </c>
    </row>
    <row r="36" spans="2:8" ht="27" customHeight="1" x14ac:dyDescent="0.25">
      <c r="B36" s="493" t="s">
        <v>376</v>
      </c>
      <c r="C36" s="493"/>
      <c r="D36" s="493"/>
      <c r="E36" s="493"/>
      <c r="F36" s="493"/>
      <c r="G36" s="187"/>
      <c r="H36" s="131">
        <f>H35*48</f>
        <v>0</v>
      </c>
    </row>
    <row r="37" spans="2:8" ht="9.75" customHeight="1" x14ac:dyDescent="0.25">
      <c r="B37" s="167"/>
      <c r="C37" s="167"/>
      <c r="D37" s="167"/>
      <c r="E37" s="167"/>
      <c r="F37" s="167"/>
      <c r="G37" s="168"/>
    </row>
    <row r="38" spans="2:8" ht="9" customHeight="1" x14ac:dyDescent="0.25">
      <c r="B38" s="143"/>
      <c r="C38" s="4"/>
      <c r="D38" s="144"/>
      <c r="E38" s="4"/>
      <c r="F38" s="4"/>
      <c r="G38" s="4"/>
    </row>
    <row r="39" spans="2:8" ht="19.5" customHeight="1" x14ac:dyDescent="0.25">
      <c r="B39" s="169" t="s">
        <v>377</v>
      </c>
      <c r="C39" s="4"/>
      <c r="D39" s="4"/>
      <c r="E39" s="4"/>
      <c r="F39" s="4"/>
      <c r="G39" s="4"/>
    </row>
    <row r="40" spans="2:8" ht="46.5" customHeight="1" x14ac:dyDescent="0.25">
      <c r="B40" s="393" t="s">
        <v>365</v>
      </c>
      <c r="C40" s="393"/>
      <c r="D40" s="271" t="s">
        <v>466</v>
      </c>
      <c r="E40" s="171" t="s">
        <v>378</v>
      </c>
      <c r="F40" s="170" t="s">
        <v>379</v>
      </c>
      <c r="G40" s="170" t="s">
        <v>240</v>
      </c>
    </row>
    <row r="41" spans="2:8" ht="45" customHeight="1" x14ac:dyDescent="0.25">
      <c r="B41" s="381" t="s">
        <v>380</v>
      </c>
      <c r="C41" s="381"/>
      <c r="D41" s="130">
        <v>878</v>
      </c>
      <c r="E41" s="281"/>
      <c r="F41" s="172">
        <v>2</v>
      </c>
      <c r="G41" s="130">
        <f>F41*E41</f>
        <v>0</v>
      </c>
    </row>
    <row r="42" spans="2:8" ht="18" customHeight="1" x14ac:dyDescent="0.25">
      <c r="B42" s="381" t="s">
        <v>381</v>
      </c>
      <c r="C42" s="381"/>
      <c r="D42" s="130">
        <v>220</v>
      </c>
      <c r="E42" s="281"/>
      <c r="F42" s="172">
        <v>2</v>
      </c>
      <c r="G42" s="130">
        <f>F42*E42</f>
        <v>0</v>
      </c>
    </row>
    <row r="43" spans="2:8" ht="18" customHeight="1" x14ac:dyDescent="0.25">
      <c r="B43" s="173" t="s">
        <v>382</v>
      </c>
      <c r="C43" s="173"/>
      <c r="D43" s="133">
        <v>80</v>
      </c>
      <c r="E43" s="281"/>
      <c r="F43" s="174">
        <v>2</v>
      </c>
      <c r="G43" s="130">
        <f>F43*E43</f>
        <v>0</v>
      </c>
    </row>
    <row r="44" spans="2:8" ht="44.25" customHeight="1" x14ac:dyDescent="0.25">
      <c r="B44" s="393" t="s">
        <v>359</v>
      </c>
      <c r="C44" s="393"/>
      <c r="D44" s="271" t="s">
        <v>344</v>
      </c>
      <c r="E44" s="170" t="s">
        <v>378</v>
      </c>
      <c r="F44" s="170" t="s">
        <v>379</v>
      </c>
      <c r="G44" s="170" t="s">
        <v>240</v>
      </c>
    </row>
    <row r="45" spans="2:8" ht="46.5" customHeight="1" x14ac:dyDescent="0.25">
      <c r="B45" s="381" t="s">
        <v>380</v>
      </c>
      <c r="C45" s="381"/>
      <c r="D45" s="130">
        <v>3455</v>
      </c>
      <c r="E45" s="281"/>
      <c r="F45" s="172">
        <v>2</v>
      </c>
      <c r="G45" s="130">
        <f>F45*E45</f>
        <v>0</v>
      </c>
    </row>
    <row r="46" spans="2:8" ht="18" customHeight="1" x14ac:dyDescent="0.25">
      <c r="B46" s="381" t="s">
        <v>381</v>
      </c>
      <c r="C46" s="381"/>
      <c r="D46" s="130">
        <v>1673</v>
      </c>
      <c r="E46" s="281"/>
      <c r="F46" s="172">
        <v>2</v>
      </c>
      <c r="G46" s="130">
        <f>F46*E46</f>
        <v>0</v>
      </c>
    </row>
    <row r="47" spans="2:8" ht="45.75" customHeight="1" x14ac:dyDescent="0.25">
      <c r="B47" s="393" t="s">
        <v>383</v>
      </c>
      <c r="C47" s="393"/>
      <c r="D47" s="269" t="s">
        <v>466</v>
      </c>
      <c r="E47" s="170" t="s">
        <v>378</v>
      </c>
      <c r="F47" s="170" t="s">
        <v>379</v>
      </c>
      <c r="G47" s="170" t="s">
        <v>240</v>
      </c>
    </row>
    <row r="48" spans="2:8" ht="45.75" customHeight="1" x14ac:dyDescent="0.25">
      <c r="B48" s="381" t="s">
        <v>380</v>
      </c>
      <c r="C48" s="381"/>
      <c r="D48" s="130">
        <v>208</v>
      </c>
      <c r="E48" s="281"/>
      <c r="F48" s="172">
        <v>2</v>
      </c>
      <c r="G48" s="130">
        <f>F48*E48</f>
        <v>0</v>
      </c>
    </row>
    <row r="49" spans="2:7" ht="20.25" customHeight="1" thickBot="1" x14ac:dyDescent="0.3">
      <c r="B49" s="381" t="s">
        <v>381</v>
      </c>
      <c r="C49" s="381"/>
      <c r="D49" s="130">
        <v>73</v>
      </c>
      <c r="E49" s="281"/>
      <c r="F49" s="172">
        <v>2</v>
      </c>
      <c r="G49" s="135">
        <f>F49*E49</f>
        <v>0</v>
      </c>
    </row>
    <row r="50" spans="2:7" ht="24" customHeight="1" thickTop="1" x14ac:dyDescent="0.25">
      <c r="B50" s="386" t="s">
        <v>384</v>
      </c>
      <c r="C50" s="387"/>
      <c r="D50" s="387"/>
      <c r="E50" s="387"/>
      <c r="F50" s="401"/>
      <c r="G50" s="142">
        <f>+G49+G48+G46+G45+G42+G41+G43</f>
        <v>0</v>
      </c>
    </row>
    <row r="51" spans="2:7" ht="19.5" customHeight="1" x14ac:dyDescent="0.25">
      <c r="B51" s="402" t="s">
        <v>385</v>
      </c>
      <c r="C51" s="403"/>
      <c r="D51" s="403"/>
      <c r="E51" s="403"/>
      <c r="F51" s="404"/>
      <c r="G51" s="131">
        <f>G50*4</f>
        <v>0</v>
      </c>
    </row>
    <row r="52" spans="2:7" ht="12" customHeight="1" x14ac:dyDescent="0.25">
      <c r="B52" s="175"/>
      <c r="C52" s="175"/>
      <c r="D52" s="175"/>
      <c r="E52" s="175"/>
      <c r="F52" s="176"/>
      <c r="G52" s="4"/>
    </row>
    <row r="53" spans="2:7" ht="47.25" customHeight="1" x14ac:dyDescent="0.25">
      <c r="B53" s="472" t="s">
        <v>265</v>
      </c>
      <c r="C53" s="472"/>
      <c r="D53" s="472"/>
      <c r="E53" s="170" t="s">
        <v>266</v>
      </c>
      <c r="F53" s="170" t="s">
        <v>267</v>
      </c>
      <c r="G53" s="170" t="s">
        <v>268</v>
      </c>
    </row>
    <row r="54" spans="2:7" ht="33.75" customHeight="1" x14ac:dyDescent="0.25">
      <c r="B54" s="405" t="s">
        <v>269</v>
      </c>
      <c r="C54" s="406"/>
      <c r="D54" s="407"/>
      <c r="E54" s="170">
        <v>100</v>
      </c>
      <c r="F54" s="281"/>
      <c r="G54" s="130">
        <f>F54*E54</f>
        <v>0</v>
      </c>
    </row>
    <row r="55" spans="2:7" ht="22.5" customHeight="1" x14ac:dyDescent="0.25">
      <c r="B55" s="408" t="s">
        <v>270</v>
      </c>
      <c r="C55" s="409"/>
      <c r="D55" s="410"/>
      <c r="E55" s="170">
        <v>100</v>
      </c>
      <c r="F55" s="281"/>
      <c r="G55" s="130">
        <f>F55*E55</f>
        <v>0</v>
      </c>
    </row>
    <row r="56" spans="2:7" ht="22.5" customHeight="1" x14ac:dyDescent="0.25">
      <c r="B56" s="408" t="s">
        <v>386</v>
      </c>
      <c r="C56" s="409"/>
      <c r="D56" s="410"/>
      <c r="E56" s="170">
        <v>10</v>
      </c>
      <c r="F56" s="281"/>
      <c r="G56" s="130">
        <f>F56*E56</f>
        <v>0</v>
      </c>
    </row>
    <row r="57" spans="2:7" ht="22.5" customHeight="1" thickBot="1" x14ac:dyDescent="0.3">
      <c r="B57" s="408" t="s">
        <v>387</v>
      </c>
      <c r="C57" s="409"/>
      <c r="D57" s="410"/>
      <c r="E57" s="170">
        <v>182</v>
      </c>
      <c r="F57" s="281"/>
      <c r="G57" s="135">
        <f>F57*E57</f>
        <v>0</v>
      </c>
    </row>
    <row r="58" spans="2:7" ht="22.5" customHeight="1" thickTop="1" x14ac:dyDescent="0.25">
      <c r="B58" s="386" t="s">
        <v>388</v>
      </c>
      <c r="C58" s="387"/>
      <c r="D58" s="387"/>
      <c r="E58" s="387"/>
      <c r="F58" s="401"/>
      <c r="G58" s="142">
        <f>G54+G55+G56+G57</f>
        <v>0</v>
      </c>
    </row>
    <row r="59" spans="2:7" ht="24" customHeight="1" thickBot="1" x14ac:dyDescent="0.3">
      <c r="B59" s="395" t="s">
        <v>275</v>
      </c>
      <c r="C59" s="396"/>
      <c r="D59" s="396"/>
      <c r="E59" s="396"/>
      <c r="F59" s="397"/>
      <c r="G59" s="177">
        <f>G58*4</f>
        <v>0</v>
      </c>
    </row>
    <row r="60" spans="2:7" ht="28.5" customHeight="1" thickTop="1" x14ac:dyDescent="0.25">
      <c r="B60" s="398" t="s">
        <v>276</v>
      </c>
      <c r="C60" s="399"/>
      <c r="D60" s="399"/>
      <c r="E60" s="399"/>
      <c r="F60" s="400"/>
      <c r="G60" s="178">
        <f>G59+G51+H36</f>
        <v>0</v>
      </c>
    </row>
    <row r="61" spans="2:7" x14ac:dyDescent="0.25">
      <c r="B61" s="4"/>
      <c r="C61" s="4"/>
      <c r="D61" s="4"/>
      <c r="E61" s="4"/>
      <c r="F61" s="4"/>
      <c r="G61" s="4"/>
    </row>
    <row r="62" spans="2:7" x14ac:dyDescent="0.25">
      <c r="B62" s="4" t="s">
        <v>277</v>
      </c>
      <c r="C62" s="4"/>
      <c r="D62" s="4"/>
      <c r="E62" s="4"/>
      <c r="F62" s="4"/>
      <c r="G62" s="4"/>
    </row>
    <row r="63" spans="2:7" x14ac:dyDescent="0.25">
      <c r="B63" s="4"/>
      <c r="C63" s="4"/>
      <c r="D63" s="4"/>
      <c r="E63" s="4"/>
      <c r="F63" s="4"/>
      <c r="G63" s="4"/>
    </row>
    <row r="64" spans="2:7" x14ac:dyDescent="0.25">
      <c r="B64" s="7"/>
      <c r="C64" s="7"/>
      <c r="D64" s="7"/>
      <c r="E64" s="7"/>
      <c r="F64" s="7"/>
      <c r="G64" s="7"/>
    </row>
    <row r="65" spans="2:7" x14ac:dyDescent="0.25">
      <c r="B65" s="7" t="s">
        <v>278</v>
      </c>
      <c r="C65" s="7"/>
      <c r="D65" s="111" t="s">
        <v>279</v>
      </c>
      <c r="E65" s="7"/>
      <c r="F65" s="7" t="s">
        <v>487</v>
      </c>
      <c r="G65" s="7"/>
    </row>
    <row r="66" spans="2:7" x14ac:dyDescent="0.25">
      <c r="B66" s="7"/>
      <c r="C66" s="7"/>
      <c r="D66" s="7"/>
      <c r="E66" s="7"/>
      <c r="F66" s="7"/>
      <c r="G66" s="7"/>
    </row>
    <row r="67" spans="2:7" x14ac:dyDescent="0.25">
      <c r="B67" s="7"/>
      <c r="C67" s="7"/>
      <c r="D67" s="7"/>
      <c r="E67" s="7"/>
      <c r="F67" s="7"/>
      <c r="G67" s="7"/>
    </row>
    <row r="68" spans="2:7" x14ac:dyDescent="0.25">
      <c r="B68" s="4"/>
      <c r="C68" s="4"/>
      <c r="D68" s="4"/>
      <c r="E68" s="4"/>
      <c r="F68" s="4"/>
      <c r="G68" s="4"/>
    </row>
  </sheetData>
  <sheetProtection formatCells="0" formatColumns="0" formatRows="0" selectLockedCells="1"/>
  <mergeCells count="49">
    <mergeCell ref="B2:E2"/>
    <mergeCell ref="B4:F4"/>
    <mergeCell ref="B5:F5"/>
    <mergeCell ref="B6:F6"/>
    <mergeCell ref="B21:C2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34:C34"/>
    <mergeCell ref="B22:C22"/>
    <mergeCell ref="B23:C23"/>
    <mergeCell ref="B24:C24"/>
    <mergeCell ref="B25:C25"/>
    <mergeCell ref="B27:C27"/>
    <mergeCell ref="B28:C28"/>
    <mergeCell ref="B29:C29"/>
    <mergeCell ref="B30:C30"/>
    <mergeCell ref="B31:C31"/>
    <mergeCell ref="B32:C32"/>
    <mergeCell ref="B33:C33"/>
    <mergeCell ref="B50:F50"/>
    <mergeCell ref="B35:F35"/>
    <mergeCell ref="B36:F36"/>
    <mergeCell ref="B40:C40"/>
    <mergeCell ref="B41:C41"/>
    <mergeCell ref="B42:C42"/>
    <mergeCell ref="B44:C44"/>
    <mergeCell ref="B45:C45"/>
    <mergeCell ref="B46:C46"/>
    <mergeCell ref="B47:C47"/>
    <mergeCell ref="B48:C48"/>
    <mergeCell ref="B49:C49"/>
    <mergeCell ref="B59:F59"/>
    <mergeCell ref="B60:F60"/>
    <mergeCell ref="B56:D56"/>
    <mergeCell ref="B51:F51"/>
    <mergeCell ref="B53:D53"/>
    <mergeCell ref="B54:D54"/>
    <mergeCell ref="B55:D55"/>
    <mergeCell ref="B57:D57"/>
    <mergeCell ref="B58:F58"/>
  </mergeCells>
  <phoneticPr fontId="19" type="noConversion"/>
  <dataValidations count="2">
    <dataValidation type="custom" allowBlank="1" showInputMessage="1" showErrorMessage="1" errorTitle="Napaka vnosa decimalnih mest" error="Vnos cene na največ dve (2) decimalni mesti natančno" prompt="Vnos cene na največ dve (2) decimalni mesti natančno" sqref="E41:E43 E45:E46 E48:E49 F54:F57" xr:uid="{1B6C15A6-D756-4387-8116-ACEA8FF8A587}">
      <formula1>EXACT(E41,ROUND(E41,2))</formula1>
    </dataValidation>
    <dataValidation type="custom" allowBlank="1" showInputMessage="1" showErrorMessage="1" errorTitle="Napaka vnosa decimalnih mest" error="Vnos cene na največ štiri (4) decimalna mesta natančno" prompt="Vnos cene na največ štiri (4) decimalna mesta natančno" sqref="E22:E25 E32:E34 E11:E15 E30 E17:E20 E28" xr:uid="{585A5806-19E7-49E9-8970-28AF3DA10A1B}">
      <formula1>EXACT(E11,ROUND(E11,4))</formula1>
    </dataValidation>
  </dataValidations>
  <pageMargins left="0.31496062992125984" right="0.31496062992125984" top="0.59055118110236227" bottom="0.39370078740157483" header="0.31496062992125984" footer="0.11811023622047245"/>
  <pageSetup paperSize="9" scale="90" orientation="landscape" r:id="rId1"/>
  <headerFooter>
    <oddFooter>&amp;C&amp;P</oddFooter>
  </headerFooter>
  <rowBreaks count="2" manualBreakCount="2">
    <brk id="38" max="16383" man="1"/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9</vt:i4>
      </vt:variant>
    </vt:vector>
  </HeadingPairs>
  <TitlesOfParts>
    <vt:vector size="9" baseType="lpstr">
      <vt:lpstr>Sklop 1 ENLJ - V70 JHL</vt:lpstr>
      <vt:lpstr>Sklop 2 ENLJ - V70del. in V62  </vt:lpstr>
      <vt:lpstr>Sklop 3 ENLJ - T19 posl.teh.</vt:lpstr>
      <vt:lpstr>Sklop št. 4 ENLJ T19 GPO</vt:lpstr>
      <vt:lpstr>Sklop št. 5 ENLJ T19 pomož.</vt:lpstr>
      <vt:lpstr>Sklop št. 6 VKS</vt:lpstr>
      <vt:lpstr>Sklop št. 7 LPP</vt:lpstr>
      <vt:lpstr>Sklop št. 8 LPT</vt:lpstr>
      <vt:lpstr>Sklop št. 9 ŽALE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Darko Pintarič</cp:lastModifiedBy>
  <cp:lastPrinted>2025-02-13T06:00:25Z</cp:lastPrinted>
  <dcterms:created xsi:type="dcterms:W3CDTF">2021-03-18T10:04:06Z</dcterms:created>
  <dcterms:modified xsi:type="dcterms:W3CDTF">2025-03-05T14:50:11Z</dcterms:modified>
</cp:coreProperties>
</file>